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21-01-31" sheetId="2" r:id="rId2"/>
    <sheet name="PS 21-01-32" sheetId="3" r:id="rId3"/>
    <sheet name="PS 21-02-11" sheetId="4" r:id="rId4"/>
    <sheet name="SO 98-98" sheetId="5" r:id="rId5"/>
    <sheet name="SO 21-30-01" sheetId="6" r:id="rId6"/>
  </sheets>
  <definedNames/>
  <calcPr/>
  <webPublishing/>
</workbook>
</file>

<file path=xl/sharedStrings.xml><?xml version="1.0" encoding="utf-8"?>
<sst xmlns="http://schemas.openxmlformats.org/spreadsheetml/2006/main" count="3983" uniqueCount="720">
  <si>
    <t>Aspe</t>
  </si>
  <si>
    <t>Rekapitulace ceny</t>
  </si>
  <si>
    <t>S632000483-zm02</t>
  </si>
  <si>
    <t>Zvýšení bezpečnosti na přejezdech P1246 a P1248 na trati Rokycany - Nezvěstice</t>
  </si>
  <si>
    <t>ZŘ</t>
  </si>
  <si>
    <t>20230110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</si>
  <si>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</si>
  <si>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</si>
  <si>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</si>
  <si>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</si>
  <si>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</si>
  <si>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</si>
  <si>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</si>
  <si>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</si>
  <si>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</si>
  <si>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Železniční zabezpečovací zařízení</t>
  </si>
  <si>
    <t xml:space="preserve">  PS 21-01-31</t>
  </si>
  <si>
    <t>PZZ přejezdu P1246 v km 19,481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</si>
  <si>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</si>
  <si>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</si>
  <si>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</si>
  <si>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</si>
  <si>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</si>
  <si>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</si>
  <si>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</si>
  <si>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</si>
  <si>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</si>
  <si>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</si>
  <si>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</si>
  <si>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</si>
  <si>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</si>
  <si>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</si>
  <si>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</si>
  <si>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</si>
  <si>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</si>
  <si>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</si>
  <si>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</si>
  <si>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</si>
  <si>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</si>
  <si>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</si>
  <si>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</si>
  <si>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</si>
  <si>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</si>
  <si>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</si>
  <si>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</si>
  <si>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21-01-31</t>
  </si>
  <si>
    <t>SD</t>
  </si>
  <si>
    <t>1</t>
  </si>
  <si>
    <t>Zemní práce</t>
  </si>
  <si>
    <t>P</t>
  </si>
  <si>
    <t>R701AAA</t>
  </si>
  <si>
    <t>VYTYČENÍ TRASY VENKOVNÍHO SILOVÉHO VEDENÍ NN A VN V PŘEHLEDNÉM TERÉNU (TÉŽ V OBCI)</t>
  </si>
  <si>
    <t>KM</t>
  </si>
  <si>
    <t>R-položka</t>
  </si>
  <si>
    <t>PP</t>
  </si>
  <si>
    <t/>
  </si>
  <si>
    <t>VV</t>
  </si>
  <si>
    <t>z TZ</t>
  </si>
  <si>
    <t>TS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</si>
  <si>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</si>
  <si>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R701AAEB</t>
  </si>
  <si>
    <t>VYTYČENÍ KABELOVÉHO VEDENÍ - PEVNÁ ČÁSTKA</t>
  </si>
  <si>
    <t>KUS</t>
  </si>
  <si>
    <t>Pevné náklady za vytýčení kabelového vedení</t>
  </si>
  <si>
    <t>R2730</t>
  </si>
  <si>
    <t>POMOC PRÁCE ZŘÍZ NEBO ZAJIŠŤ OCHRANU INŽENÝRSKÝCH SÍTÍ</t>
  </si>
  <si>
    <t>KPL</t>
  </si>
  <si>
    <t>zahrnuje objednatelem povolené náklady na požadovaná zařízení zhotovitele</t>
  </si>
  <si>
    <t>4</t>
  </si>
  <si>
    <t>R13173</t>
  </si>
  <si>
    <t>HLOUBENÍ JAM ZAPAŽ I NEPAŽ TŘ. I</t>
  </si>
  <si>
    <t>M3</t>
  </si>
  <si>
    <t>10*8+3*0,8+5*1,3+5*0,15+1+2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</si>
  <si>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</si>
  <si>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5</t>
  </si>
  <si>
    <t>R13273</t>
  </si>
  <si>
    <t>HLOUBENÍ RÝH ŠÍŘ DO 2M PAŽ I NEPAŽ TŘ. I</t>
  </si>
  <si>
    <t>0,35*0,8*1546+0,35*0,8*20</t>
  </si>
  <si>
    <t>6</t>
  </si>
  <si>
    <t>14173</t>
  </si>
  <si>
    <t>PROTLAČOVÁNÍ POTRUBÍ Z PLAST HMOT DN DO 200MM</t>
  </si>
  <si>
    <t>M</t>
  </si>
  <si>
    <t>OTSKP22</t>
  </si>
  <si>
    <t>Technická specifikace položky odpovídá příslušné cenové soustavě</t>
  </si>
  <si>
    <t>7</t>
  </si>
  <si>
    <t>R701CFB</t>
  </si>
  <si>
    <t>ZŘÍZENÍ KAB.LOŽE Z KOPANÉHO PÍSKU BEZ ZAKRYTÍ V RÝZE DO Š.65CM, TL.VRSTVY 10CM</t>
  </si>
  <si>
    <t>1. Položka obsahuje: – veškeré zemní práce včetně dodání zásypového materiálu 2. Položka neobsahuje: X 3. Způsob měření: Měří se metr délkový.</t>
  </si>
  <si>
    <t>8</t>
  </si>
  <si>
    <t>702312</t>
  </si>
  <si>
    <t>ZAKRYTÍ KABELŮ VÝSTRAŽNOU FÓLIÍ ŠÍŘKY PŘES 20 DO 40 CM</t>
  </si>
  <si>
    <t>9</t>
  </si>
  <si>
    <t>R17411</t>
  </si>
  <si>
    <t>ZÁSYP JAM A RÝH ZEMINOU SE ZHUTNĚNÍM</t>
  </si>
  <si>
    <t>0,35*0,7*1546+10*8+3*0,8+0,35*0,8*20</t>
  </si>
  <si>
    <t>položka zahrnuje: - kompletní provedení zemní konstrukce vč. výběru vhodného materiálu - úprava  ukládaného  materiálu  vlhčením,  tříděním,  promícháním  nebo  vysoušením,  příp. jiné úpravy za účelem zlepšení jeho 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- udržování úložiště a jeho ochrana proti vodě - odvedení nebo obvedení vody v okolí úložiště a v úložišti - veškeré  pomocné konstrukce umožňující provedení  zemní konstrukce  (příjezdy,  sjezdy,  nájezdy, lešení, podpěrné</t>
  </si>
  <si>
    <t>10</t>
  </si>
  <si>
    <t>18214</t>
  </si>
  <si>
    <t>ÚPRAVA POVRCHŮ SROVNÁNÍM ÚZEMÍ V TL DO 0,25M</t>
  </si>
  <si>
    <t>M2</t>
  </si>
  <si>
    <t>0,35*1546+10*2*2+0,35*0,8*20</t>
  </si>
  <si>
    <t>11</t>
  </si>
  <si>
    <t>702211</t>
  </si>
  <si>
    <t>KABELOVÁ CHRÁNIČKA ZEMNÍ DN DO 100 MM</t>
  </si>
  <si>
    <t>z výkresu č. 1003 a TZ</t>
  </si>
  <si>
    <t>12</t>
  </si>
  <si>
    <t>701004</t>
  </si>
  <si>
    <t>VYHLEDÁVACÍ MARKER ZEMNÍ</t>
  </si>
  <si>
    <t>13</t>
  </si>
  <si>
    <t>R015111</t>
  </si>
  <si>
    <t>907</t>
  </si>
  <si>
    <t>POPLATKY ZA LIKVIDACI ODPADŮ NEKONTAMINOVANÝCH - 17 05 04 VYTĚŽENÉ ZEMINY A HORNINY - I. TŘÍDA TĚŽITELNOSTI), VČETNĚ DOPRAVY</t>
  </si>
  <si>
    <t>T</t>
  </si>
  <si>
    <t>1. Položka obsahuje:  
 – veškeré poplatky provozovateli skládky, recyklační linky nebo jiného zařízení na zpracování nebo likvidaci odpadů související s převzetím, uložením, zpracováním nebo likvidací odpadu  
- náklady spojené s dopravou odpadu z místa stavby na místo převzetí provozovatelem skládky, recyklační linky nebo jiného zařízení na zpracování nebo likvidaci odpadů  
- náklady spojené s vyložením a manipulací s materiálem v místě skládky  
2. Položka neobsahuje:  
 – náklady spojené s naložením a manipulací s materiálem  
3. Způsob měření:  
(měrná jednotka - nejčastěji Tuna) určující množství odpadu vytříděného v souladu se zákonem č. 185/2001 Sb., o nakládání s odpady, v platném znění.</t>
  </si>
  <si>
    <t>Pokládka, montáž</t>
  </si>
  <si>
    <t>14</t>
  </si>
  <si>
    <t>R75A131</t>
  </si>
  <si>
    <t>KABEL METALICKÝ DVOUPLÁŠŤOVÝ DO 12 PÁRŮ - DODÁVKA</t>
  </si>
  <si>
    <t>KMPÁR</t>
  </si>
  <si>
    <t>3*1,764+12*1,167</t>
  </si>
  <si>
    <t>1. Položka obsahuje: – dodání kabelů podle typu od výrobců včetně mimostaveništní dopravy 2. Položka neobsahuje: X 3. Způsob měření:</t>
  </si>
  <si>
    <t>15</t>
  </si>
  <si>
    <t>R75A141</t>
  </si>
  <si>
    <t>KABEL METALICKÝ DVOUPLÁŠŤOVÝ PŘES 12 PÁRŮ - DODÁVKA</t>
  </si>
  <si>
    <t>24*1,167</t>
  </si>
  <si>
    <t>16</t>
  </si>
  <si>
    <t>75A217</t>
  </si>
  <si>
    <t>ZATAŽENÍ A SPOJKOVÁNÍ KABELŮ DO 12 PÁRŮ - MONTÁŽ</t>
  </si>
  <si>
    <t>17</t>
  </si>
  <si>
    <t>75A227</t>
  </si>
  <si>
    <t>ZATAŽENÍ A SPOJKOVÁNÍ KABELŮ PŘES 12 PÁRŮ - MONTÁŽ</t>
  </si>
  <si>
    <t>18</t>
  </si>
  <si>
    <t>75A311</t>
  </si>
  <si>
    <t>KABELOVÁ FORMA (UKONČENÍ KABELŮ) PRO KABELY ZABEZPEČOVACÍ DO 12 PÁRŮ</t>
  </si>
  <si>
    <t>19</t>
  </si>
  <si>
    <t>75A312</t>
  </si>
  <si>
    <t>KABELOVÁ FORMA (UKONČENÍ KABELŮ) PRO KABELY ZABEZPEČOVACÍ PŘES 12 PÁRŮ</t>
  </si>
  <si>
    <t>20</t>
  </si>
  <si>
    <t>75A321</t>
  </si>
  <si>
    <t>SPOJKA ROVNÁ PRO PLASTOVÉ KABELY S JÁDRY O PRŮMĚRU 1 MM2 DO 12 PÁRŮ</t>
  </si>
  <si>
    <t>21</t>
  </si>
  <si>
    <t>75A322</t>
  </si>
  <si>
    <t>SPOJKA ROVNÁ PRO PLASTOVÉ KABELY S JÁDRY O PRŮMĚRU 1 MM2 PŘES 12 PÁRŮ</t>
  </si>
  <si>
    <t>22</t>
  </si>
  <si>
    <t>R75G510</t>
  </si>
  <si>
    <t>ÚLOŽNÁ VEDENÍ MĚŘENÍ A ZKOUŠENÍ STEJNOSMĚRNÉ MĚŘENÍ …</t>
  </si>
  <si>
    <t>PÁR</t>
  </si>
  <si>
    <t>Práce spojené s měřením stejnosměrných parametrů dle platné metodikyMěřicí práce se měří počtem dvoudrátových okruhů (párů)Položka obsahuje veškeré potřebné přístroje a měřicí příslušenství, náklady na mzdy..</t>
  </si>
  <si>
    <t>23</t>
  </si>
  <si>
    <t>R75G520</t>
  </si>
  <si>
    <t>ÚLOŽNÁ VEDENÍ MĚŘENÍ A ZKOUŠENÍ MĚŘENÍ IZOLAČNÍHO STAVU …</t>
  </si>
  <si>
    <t>Práce spojené s měřením izolačního stavuMěřicí práce se měří počtem dvoudrátových okruhů (párů)Položka obsahuje veškeré potřebné přístroje a měřicí příslušenství, náklady na mzdy..</t>
  </si>
  <si>
    <t>24</t>
  </si>
  <si>
    <t>R742G11</t>
  </si>
  <si>
    <t>KABEL NN DVOU- A TŘÍŽÍLOVÝ CU S PLASTOVOU IZOLACÍ DO 2,5 MM2</t>
  </si>
  <si>
    <t>1. Položka obsahuje: – manipulace a uložení kabelu (do země, chráničky, kanálu, na rošty, na TV a pod.) 2. Položka neobsahuje: – příchytky, spojky, koncovky, chráničky apod. 3. Způsob měření:</t>
  </si>
  <si>
    <t>25</t>
  </si>
  <si>
    <t>R742H12</t>
  </si>
  <si>
    <t>KABEL NN ČTYŘ- A PĚTIŽÍLOVÝ CU S PLASTOVOU IZOLACÍ OD 4 DO 16 MM2</t>
  </si>
  <si>
    <t>26</t>
  </si>
  <si>
    <t>R742I11</t>
  </si>
  <si>
    <t>KABEL NN CU OVLÁDACÍ 7-12ŽÍLOVÝ DO 2,5 MM2</t>
  </si>
  <si>
    <t>27</t>
  </si>
  <si>
    <t>742L11</t>
  </si>
  <si>
    <t>UKONČENÍ DVOU AŽ PĚTIŽÍLOVÉHO KABELU V ROZVADĚČI NEBO NA PŘÍSTROJI DO 2,5 MM2</t>
  </si>
  <si>
    <t>28</t>
  </si>
  <si>
    <t>742L12</t>
  </si>
  <si>
    <t>UKONČENÍ DVOU AŽ PĚTIŽÍLOVÉHO KABELU V ROZVADĚČI NEBO NA PŘÍSTROJI OD 4 DO 16 MM2</t>
  </si>
  <si>
    <t>29</t>
  </si>
  <si>
    <t>742M11</t>
  </si>
  <si>
    <t>UKONČENÍ 7-12ŽÍLOVÉHO KABELU V ROZVADĚČI NEBO NA PŘÍSTROJI DO 2,5 MM2</t>
  </si>
  <si>
    <t>30</t>
  </si>
  <si>
    <t>747511</t>
  </si>
  <si>
    <t>ZKOUŠKY VODIČŮ A KABELŮ NN PRŮŘEZU ŽÍLY DO 5X25 MM2</t>
  </si>
  <si>
    <t>31</t>
  </si>
  <si>
    <t>747521</t>
  </si>
  <si>
    <t>ZKOUŠKY VODIČŮ A KABELŮ OVLÁDACÍCH OD 5 DO 12 ŽIL</t>
  </si>
  <si>
    <t>32</t>
  </si>
  <si>
    <t>742P15</t>
  </si>
  <si>
    <t>OZNAČOVACÍ ŠTÍTEK NA KABEL</t>
  </si>
  <si>
    <t>33</t>
  </si>
  <si>
    <t>75A420</t>
  </si>
  <si>
    <t>OZNAČENÍ KABELŮ ZNAČKOVACÍ KABELOVOU OBJÍMKOU</t>
  </si>
  <si>
    <t>34</t>
  </si>
  <si>
    <t>744J41</t>
  </si>
  <si>
    <t>SILOVÝ KOMPLETNÍ PŘEPÍNAČ 1-0-1 TŘÍ-ČTYŘPÓLOVÝ DO 32 A</t>
  </si>
  <si>
    <t>35</t>
  </si>
  <si>
    <t>744633</t>
  </si>
  <si>
    <t>JISTIČ TŘÍPÓLOVÝ (10 KA) OD 13 DO 20 A</t>
  </si>
  <si>
    <t>36</t>
  </si>
  <si>
    <t>744613</t>
  </si>
  <si>
    <t>JISTIČ JEDNOPÓLOVÝ (10 KA) OD 13 DO 20 A</t>
  </si>
  <si>
    <t>37</t>
  </si>
  <si>
    <t>744Q21</t>
  </si>
  <si>
    <t>SVODIČ PŘEPĚTÍ TYP 1+2 (TŘÍDA B+C) 1-2 PÓLOVÝ</t>
  </si>
  <si>
    <t>38</t>
  </si>
  <si>
    <t>R744P04</t>
  </si>
  <si>
    <t>ODDĚLOVACÍ TLUMIVKA 16A</t>
  </si>
  <si>
    <t>1. Položka obsahuje: – veškerý spojovací materiál vč. připojovacího vedení – technický popis viz. projektová dokumentace 2. Položka neobsahuje: X 3. Způsob měření: Udává se počet kusů kompletní konstrukce nebo práce.</t>
  </si>
  <si>
    <t>39</t>
  </si>
  <si>
    <t>741413</t>
  </si>
  <si>
    <t>ZÁSUVKA/PŘÍVODKA PRŮMYSLOVÁ, KRYTÍ IP 44 400 V, DO 63 A</t>
  </si>
  <si>
    <t>40</t>
  </si>
  <si>
    <t>747111</t>
  </si>
  <si>
    <t>KONTROLA SILOVÝCH ROZVADĚČŮ NN, 1 POLE</t>
  </si>
  <si>
    <t>41</t>
  </si>
  <si>
    <t>747701</t>
  </si>
  <si>
    <t>DOKONČOVACÍ MONTÁŽNÍ PRÁCE NA ELEKTRICKÉM ZAŘÍZENÍ</t>
  </si>
  <si>
    <t>HOD</t>
  </si>
  <si>
    <t>42</t>
  </si>
  <si>
    <t>R741911</t>
  </si>
  <si>
    <t>UZEMŇOVACÍ VODIČ V ZEMI FEZN DO 120 MM2</t>
  </si>
  <si>
    <t>z výkresu č. 0235 a TZ</t>
  </si>
  <si>
    <t>1. Položka obsahuje: – přípravu podkladu pro osazení – měření, dělení, spojování, tvarování – ochranný nátěr spojů a při průchodu vodiče nad terén apod. dle příslušných norem 2. Položka neobsahuje: – zemní práce – ochranu vodiče - chráničky apod. 3. Způsob měření:</t>
  </si>
  <si>
    <t>43</t>
  </si>
  <si>
    <t>741B11</t>
  </si>
  <si>
    <t>ZEMNÍCÍ TYČ FEZN DÉLKY DO 2 M</t>
  </si>
  <si>
    <t>44</t>
  </si>
  <si>
    <t>R703112</t>
  </si>
  <si>
    <t>KABELOVÝ ROŠT/LÁVKA NOSNÝ ŽÁROVĚ ZINKOVANÝ VČETNĚ UPEVNĚNÍ A PŘÍSLUŠENSTVÍ SVĚTLÉ ŠÍŘKY PŘES 100 DO 250 MM</t>
  </si>
  <si>
    <t>1. Položka obsahuje: – kompletní montáž, rozměření, upevnění, sváření, řezání, spojování a pod. – veškerý spojovací a montážní materiál vč. upevňovacího materiálu ( stojky, držáky, konzoly apod.) – elektrické pospojování – pomocné mechanismy a nátěr 2. Položka neobsahuje: – víko a kabelové příchytky 3. Způsob měření:</t>
  </si>
  <si>
    <t>45</t>
  </si>
  <si>
    <t>R703312</t>
  </si>
  <si>
    <t>KRYT K NOSNÉMU ŽLABU/ROŠTU ŽÁROVĚ ZINKOVANÝ VČETNĚ UPEVNĚNÍ A PŘÍSLUŠENSTVÍ SVĚTLÉ ŠÍŘKY PŘES 100 DO 250 MM</t>
  </si>
  <si>
    <t>1. Položka obsahuje: – kompletní montáž, rozměření, upevnění, řezání, spojování a pod. – veškerý spojovací a montážní materiál vč. upevňovacího materiálu ( držáky apod.) – pomocné mechanismy 2. Položka neobsahuje: X 3. Způsob měření:</t>
  </si>
  <si>
    <t>46</t>
  </si>
  <si>
    <t>R742P13</t>
  </si>
  <si>
    <t>PŘÍPLATEK ZA PROTAHOVÁNÍ KABELŮ KOLEKTORY</t>
  </si>
  <si>
    <t>PŘÍPLATEK ZA PROTAHOVÁNÍ KABELŮ KOLEKTORY - ZATAŽENÍ KABELŮ DO OBJEKTU NÁSTUPIŠTĚ</t>
  </si>
  <si>
    <t>47</t>
  </si>
  <si>
    <t>R759999</t>
  </si>
  <si>
    <t>PODÍL PŘIDRUŽENÝCH MONTÁŽNÍCH PRACÍ A MATERIÁLU</t>
  </si>
  <si>
    <t>podíl přidružených motážních prací a materiálu</t>
  </si>
  <si>
    <t>Zabezp.zařízení - vnitřní</t>
  </si>
  <si>
    <t>48</t>
  </si>
  <si>
    <t>75B421</t>
  </si>
  <si>
    <t>STOJANOVÁ ŘADA PRO 2 STOJANY - DODÁVKA</t>
  </si>
  <si>
    <t>z výkresu č. 0503 a TZ</t>
  </si>
  <si>
    <t>49</t>
  </si>
  <si>
    <t>75B427</t>
  </si>
  <si>
    <t>STOJANOVÁ ŘADA PRO 2 STOJANY - MONTÁŽ</t>
  </si>
  <si>
    <t>50</t>
  </si>
  <si>
    <t>R75B6M1</t>
  </si>
  <si>
    <t>BEZÚDRŽBOVÁ BATERIE 24 V/200 AH - DODÁVKA</t>
  </si>
  <si>
    <t>1. Položka obsahuje: – dodání kompletní baterie podle typu včetně potřebného pomocného materiálu a jeho dopravy na místo určení – pořízení příslušné baterie včetně pomocného materiálu, na dopravu do místa určení 2. Položka neobsahuje: X 3. Způsob měření: Udává se počet kusů kompletní konstrukce nebo práce.</t>
  </si>
  <si>
    <t>51</t>
  </si>
  <si>
    <t>75B6T7</t>
  </si>
  <si>
    <t>BATERIE - MONTÁŽ</t>
  </si>
  <si>
    <t>52</t>
  </si>
  <si>
    <t>R75B633</t>
  </si>
  <si>
    <t>MĚNIČ AC/DC 230/24 S FUNKCÍ DOBÍJEČE - DODÁVKA, MONTÁŽ</t>
  </si>
  <si>
    <t>Měnič AC/DC 230/24 s funkcí dobíječe - dodávka, montáž</t>
  </si>
  <si>
    <t>53</t>
  </si>
  <si>
    <t>746771</t>
  </si>
  <si>
    <t>MĚNIČ DC/DC DO 20 A</t>
  </si>
  <si>
    <t>54</t>
  </si>
  <si>
    <t>R632650</t>
  </si>
  <si>
    <t>ZÁZNAMOVÉ ZAŘÍZENÍ - DODÁVKA A MONTÁŽ</t>
  </si>
  <si>
    <t>55</t>
  </si>
  <si>
    <t>R632648</t>
  </si>
  <si>
    <t>ZDROJ KMITAVÉHO SIGNÁLU - DODÁVKA A MONTÁŽ</t>
  </si>
  <si>
    <t>56</t>
  </si>
  <si>
    <t>R632649</t>
  </si>
  <si>
    <t>STABILIZÁTOR NAPĚTÍ - DODÁVKA A MONTÁŽ</t>
  </si>
  <si>
    <t>57</t>
  </si>
  <si>
    <t>R75D271</t>
  </si>
  <si>
    <t>ZAŘÍZENÍ (PZZ) PRO NEVIDOMÉ - DODÁVKA</t>
  </si>
  <si>
    <t>1. Položka obsahuje: – dodávka zařízení (PZZ) pro nevidomé podle jeho typu a potřebného pomocného materiálu a dopravy do staveništního skladu – dodávku zařízení (PZZ) pro nevidomé včetně pomocného materiálu, dopravu do místa určení 2. Položka neobsahuje: X 3. Způsob měření:</t>
  </si>
  <si>
    <t>58</t>
  </si>
  <si>
    <t>75D277</t>
  </si>
  <si>
    <t>ZAŘÍZENÍ (PZZ) PRO NEVIDOMÉ - MONTÁŽ</t>
  </si>
  <si>
    <t>59</t>
  </si>
  <si>
    <t>R75B561</t>
  </si>
  <si>
    <t>DODÁVKA RELÉOVÝCH, NAPÁJECÍCH NEBO KABELOVÝCH STOJANŮ</t>
  </si>
  <si>
    <t>Dodání kompletního vnitřního zařízení  podle typu určeného položkou  včetně potřebného pomocného materiálu a jeho dopravy na místo určení.Stojany, skříně, kolejové desky , ovládací stoly a podobně  se měří v kusech (ks).Položka obsahuje všechny náklady na pořízení příslušného stojanu, kolejové desky , ovládacího stolu nebo skříně včetně pomocného materiálu, na dopravu do místa určení.</t>
  </si>
  <si>
    <t>60</t>
  </si>
  <si>
    <t>R75B567</t>
  </si>
  <si>
    <t>MONTÁŽ RELÉOVÝCH, NAPÁJECÍCH NEBO KABELOVÝCH STOJANŮ</t>
  </si>
  <si>
    <t>Upevnění stojanu do stojanové řady, připojení pospojování (usazení skříně, kolejové desky , ovládacího stolu ) na místo určení, zapojení.Montáže vnitřního zařízení se měří  v kusech (ks).Položka obsahuje všechny náklady na montáž dodaného zařízení se všemi pomocnými a doplňujícími pracemi a součástmi, případné použití mechanizmů, náklady na mzdy</t>
  </si>
  <si>
    <t>61</t>
  </si>
  <si>
    <t>75B471</t>
  </si>
  <si>
    <t>KABELOVÝ ROŠT VODOROVNÝ - DODÁVKA</t>
  </si>
  <si>
    <t>délka roštu 2m</t>
  </si>
  <si>
    <t>62</t>
  </si>
  <si>
    <t>75B477</t>
  </si>
  <si>
    <t>KABELOVÝ ROŠT VODOROVNÝ - MONTÁŽ</t>
  </si>
  <si>
    <t>63</t>
  </si>
  <si>
    <t>744121</t>
  </si>
  <si>
    <t>ROZVODNICE NN MODULÁRNÍ, MIN. IP 55, TŘÍDA IZOLACE II, DO 24 MODULŮ</t>
  </si>
  <si>
    <t>64</t>
  </si>
  <si>
    <t>R746698</t>
  </si>
  <si>
    <t>VYBAVENÍ DOMKU - NÁBYTEK - DODÁVKA A MONTÁŽ</t>
  </si>
  <si>
    <t>Zabezp.zařízení - venkovní</t>
  </si>
  <si>
    <t>65</t>
  </si>
  <si>
    <t>75D161</t>
  </si>
  <si>
    <t>RELÉOVÝ DOMEK (DO 18 M2) PREFABRIKOVANÝ, IZOLOVANÝ, S KLIMATIZACÍ A VNITŘNÍ KABELIZACÍ - DODÁVKA</t>
  </si>
  <si>
    <t>z výkresů č. 0203, 0230, 0235, 0503, 1003 a TZ</t>
  </si>
  <si>
    <t>66</t>
  </si>
  <si>
    <t>75D167</t>
  </si>
  <si>
    <t>RELÉOVÝ DOMEK (DO 18 M2) PREFABRIKOVANÝ - MONTÁŽ</t>
  </si>
  <si>
    <t>67</t>
  </si>
  <si>
    <t>R93767</t>
  </si>
  <si>
    <t>KONSTRUKCE PŘÍSTŘEŠKU ZASTÁVKY SDRUŽENÉ S RD, VČ. OPLÁŠTĚNÍ RD - DODÁVKA A MONTÁŽ</t>
  </si>
  <si>
    <t>KONSTRUKCE PŘÍSTŘEŠKU ZASTÁVKY SDRUŽENÉ S RD, VČ. OPLÁŠTĚNÍ RD - DODÁVKA A MONTÁŽ, Položka zahrnuje: - dodávku, montáž, osazení a dodávku kompletního zařízení, předepsaného zadávací dokumentací - mimostavništní a vnitrostaveništní dopravu - nezbytné zemní práce a základové konstrukce, konstrukci podlahy, střešní a plášťovou konstrukci, vč. předepsané krytiny a obkladu, předepsanou povrchovou úpravu (nátěry a pod.), vypracování výrobní dokumenace, vizualizace technického návrhu a přidružené projekční a montážní práce</t>
  </si>
  <si>
    <t>68</t>
  </si>
  <si>
    <t>744231</t>
  </si>
  <si>
    <t>KABELOVÁ SKŘÍŇ VENKOVNÍ SPOLEČNÁ PŘÍSTROJOVÁ PRO PŘEJEZDY</t>
  </si>
  <si>
    <t>z výkresů č. 0235, 0513, 1003 a TZ</t>
  </si>
  <si>
    <t>69</t>
  </si>
  <si>
    <t>R743B51</t>
  </si>
  <si>
    <t>PANEL MÍSTNÍHO OVLÁDÁNÍ</t>
  </si>
  <si>
    <t>z výkresů č. 0513, 1003 a TZ</t>
  </si>
  <si>
    <t>Dodávka a montáž skříně místního ovládání přejezdu</t>
  </si>
  <si>
    <t>70</t>
  </si>
  <si>
    <t>75IEC3</t>
  </si>
  <si>
    <t>VENKOVNÍ TELEFONNÍ OBJEKT NA OBJEKTU</t>
  </si>
  <si>
    <t>71</t>
  </si>
  <si>
    <t>75IECX</t>
  </si>
  <si>
    <t>VENKOVNÍ TELEFONNÍ OBJEKT - MONTÁŽ</t>
  </si>
  <si>
    <t>72</t>
  </si>
  <si>
    <t>R75D231</t>
  </si>
  <si>
    <t>VÝSTRAŽNÍK SE ZÁVOROU, 2 SKŘÍNĚ - DODÁVKA</t>
  </si>
  <si>
    <t>z výkresů č. 0203, 0230, 0235, 1003 a TZ</t>
  </si>
  <si>
    <t>1. Položka obsahuje: – dodávka výstražníku se závorou 2 skříně podle jeho typu a potřebného pomocného materiálu a dopravy do staveništního skladu – dodávku výstražníku se závorou 2 skříně včetně pomocného materiálu, dopravu do místa určení 2. Položka neobsahuje: X 3. Způsob měření:</t>
  </si>
  <si>
    <t>73</t>
  </si>
  <si>
    <t>75D237</t>
  </si>
  <si>
    <t>VÝSTRAŽNÍK SE ZÁVOROU, 2 SKŘÍNĚ - MONTÁŽ</t>
  </si>
  <si>
    <t>74</t>
  </si>
  <si>
    <t>R75D261</t>
  </si>
  <si>
    <t>PŘEJEZDNÍK - DODÁVKA</t>
  </si>
  <si>
    <t>z výkresů č. 0203, 0235, 1003 a TZ</t>
  </si>
  <si>
    <t>1. Položka obsahuje: – dodávka přejezdníku podle jeho typu a potřebného pomocného materiálu a dopravy do staveništního skladu – dodávku přejezdníku včetně pomocného materiálu, dopravu do místa určení 2. Položka neobsahuje: X 3. Způsob měření: Udává se počet kusů kompletní konstrukce nebo práce.</t>
  </si>
  <si>
    <t>75</t>
  </si>
  <si>
    <t>75D267</t>
  </si>
  <si>
    <t>PŘEJEZDNÍK - MONTÁŽ</t>
  </si>
  <si>
    <t>76</t>
  </si>
  <si>
    <t>ATRAPA PŘEJEZDNÍKU - DODÁVKA A MONTÁŽ</t>
  </si>
  <si>
    <t>77</t>
  </si>
  <si>
    <t>75C721</t>
  </si>
  <si>
    <t>VZDÁLENOSTNÍ UPOZORNOVADLO, NEPROMĚNNÉ NÁVĚSTIDLO SE ZÁKLADEM - DODÁVKA</t>
  </si>
  <si>
    <t>78</t>
  </si>
  <si>
    <t>75C727</t>
  </si>
  <si>
    <t>VZDÁLENOSTNÍ UPOZORNOVADLO, NEPROMĚNNÉ NÁVĚSTIDLO SE ZÁKLADEM - MONTÁŽ</t>
  </si>
  <si>
    <t>79</t>
  </si>
  <si>
    <t>R741CCA</t>
  </si>
  <si>
    <t>PŘÍSTUPOVÁ PLOŠINA K VÝSTRAŽNÍKŮM, VČ. ZÁBRADLÍ</t>
  </si>
  <si>
    <t>z výkresů č. 0230 a TZ</t>
  </si>
  <si>
    <t>PŘÍSTUPOVÁ PLOŠINA K VÝSTRAŽNÍKŮM, VČ. ZÁBRADLÍ-dodávka, montáž</t>
  </si>
  <si>
    <t>80</t>
  </si>
  <si>
    <t>R75D167U</t>
  </si>
  <si>
    <t>STAVEBNÍ ÚPRAVY V OKOLÍ RD</t>
  </si>
  <si>
    <t>STAVEBNÍ ÚPRAVY A ZEMNÍ PRÁCE V OKOLÍ RD</t>
  </si>
  <si>
    <t>81</t>
  </si>
  <si>
    <t>75C881</t>
  </si>
  <si>
    <t>MEZIKOLEJOVÁ LANOVÁ PROPOJKA (DO 3 LAN DO DÉLKY 7 M) - DODÁVKA</t>
  </si>
  <si>
    <t>z výkresů č. 0235 a TZ</t>
  </si>
  <si>
    <t>82</t>
  </si>
  <si>
    <t>75C887</t>
  </si>
  <si>
    <t>MEZIKOLEJOVÁ LANOVÁ PROPOJKA (DO 3 LAN DO DÉLKY 7 M) - MONTÁŽ</t>
  </si>
  <si>
    <t>83</t>
  </si>
  <si>
    <t>914111</t>
  </si>
  <si>
    <t>DOPRAVNÍ ZNAČKY ZÁKLADNÍ VELIKOSTI OCELOVÉ NEREFLEXNÍ - DOD A MONTÁŽ</t>
  </si>
  <si>
    <t>D</t>
  </si>
  <si>
    <t>Demontáže</t>
  </si>
  <si>
    <t>88</t>
  </si>
  <si>
    <t>R75D218</t>
  </si>
  <si>
    <t>DEMONTÁŽ VÝSTRAŽNÉHO KŘÍŽE</t>
  </si>
  <si>
    <t>DEMONTÁŽ - výstražný kříž</t>
  </si>
  <si>
    <t>89</t>
  </si>
  <si>
    <t>R914113</t>
  </si>
  <si>
    <t>DOPRAVNÍ ZNAČKY ZÁKLADNÍ VELIKOSTI OCELOVÉ NEREFLEXNÍ - DEMONTÁŽ</t>
  </si>
  <si>
    <t>1. Položka obsahuje:    
 – veškeré poplatky provozovateli skládky, recyklační linky nebo jiného zařízení na zpracování nebo likvidaci odpadů související s převzetím, uložením, zpracováním nebo likvidací odpadu    
- náklady spojené s dopravou odpadu z místa stavby na místo převzetí provozovatelem skládky, recyklační linky nebo jiného zařízení na zpracování nebo likvidaci odpadů    
- náklady spojené s vyložením a manipulací s materiálem v místě skládky    
2. Položka neobsahuje:    
 – náklady spojené s naložením a manipulací s materiálem    
3. Způsob měření:    
(měrná jednotka - nejčastěji Tuna) určující množství odpadu vytříděného v souladu se zákonem č. 541/2020 Sb., o nakládání s odpady, v platném znění.</t>
  </si>
  <si>
    <t>90</t>
  </si>
  <si>
    <t>R96614</t>
  </si>
  <si>
    <t>BOURÁNÍ KONSTRUKCÍ Z CIHEL A TVÁRNIC</t>
  </si>
  <si>
    <t>[bez vazby na CS]</t>
  </si>
  <si>
    <t>viz TZ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</si>
  <si>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</si>
  <si>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91</t>
  </si>
  <si>
    <t>R96617</t>
  </si>
  <si>
    <t>BOURÁNÍ KONSTRUKCÍ ZE DŘEVA</t>
  </si>
  <si>
    <t>92</t>
  </si>
  <si>
    <t>R11332</t>
  </si>
  <si>
    <t>ODSTRANĚNÍ PODKLADŮ ZPEVNĚNÝCH PLOCH Z KAMENIVA NESTMELENÉHO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</si>
  <si>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</si>
  <si>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93</t>
  </si>
  <si>
    <t>R96615</t>
  </si>
  <si>
    <t>BOURÁNÍ KONSTRUKCÍ Z PROSTÉHO BETONU</t>
  </si>
  <si>
    <t>94</t>
  </si>
  <si>
    <t>R11332D</t>
  </si>
  <si>
    <t>DEMONTÁŽ KRYTU Z BETONOVÝCH DLAŽDIC SE ZÁMKEM</t>
  </si>
  <si>
    <t>95</t>
  </si>
  <si>
    <t>R015120</t>
  </si>
  <si>
    <t>POPLATKY ZA LIKVIDACŮ ODPADŮ NEKONTAMINOVANÝCH - 17 01 02  STAVEBNÍ A DEMOLIČNÍ SUŤ (CIHLY), VČETNĚ DOPRAVY</t>
  </si>
  <si>
    <t>1. Položka obsahuje:   
 – veškeré poplatky provozovateli skládky, recyklační linky nebo jiného zařízení na zpracování nebo likvidaci odpadů související s převzetím, uložením, zpracováním nebo likvidací odpadu   
- náklady spojené s dopravou odpadu z místa stavby na místo převzetí provozovatelem skládky, recyklační linky nebo jiného zařízení na zpracování nebo likvidaci odpadů   
- náklady spojené s vyložením a manipulací s materiálem v místě skládky   
2. Položka neobsahuje:   
 – náklady spojené s naložením a manipulací s materiálem   
3. Způsob měření:   
(měrná jednotka - nejčastěji Tuna) určující množství odpadu vytříděného v souladu se zákonem č. 541/2020 Sb., o nakládání s odpady, v platném znění.</t>
  </si>
  <si>
    <t>96</t>
  </si>
  <si>
    <t>R015330</t>
  </si>
  <si>
    <t>POPLATKY ZA LIKVIDACŮ ODPADŮ NEKONTAMINOVANÝCH - 17 05 04  KAMENNÁ SUŤ, VČETNĚ DOPRAVY</t>
  </si>
  <si>
    <t>97</t>
  </si>
  <si>
    <t>R015140</t>
  </si>
  <si>
    <t>POPLATKY ZA LIKVIDACŮ ODPADŮ NEKONTAMINOVANÝCH - 17 01 01  BETON Z DEMOLIC OBJEKTŮ, ZÁKLADŮ TV, VČETNĚ DOPRAVY</t>
  </si>
  <si>
    <t>98</t>
  </si>
  <si>
    <t>R015170</t>
  </si>
  <si>
    <t>POPLATKY ZA LIKVIDACŮ ODPADŮ NEKONTAMINOVANÝCH - 17 02 01  DŘEVO PO STAVEBNÍM POUŽITÍ, Z DEMOLIC, VČETNĚ DOPRAVY</t>
  </si>
  <si>
    <t>99</t>
  </si>
  <si>
    <t>Ostatní</t>
  </si>
  <si>
    <t>114</t>
  </si>
  <si>
    <t>R29611</t>
  </si>
  <si>
    <t>OSTATNÍ POŽADAVKY - ODBORNÝ DOZOR</t>
  </si>
  <si>
    <t>Odborný dozor správce zařízení</t>
  </si>
  <si>
    <t>115</t>
  </si>
  <si>
    <t>R75E137</t>
  </si>
  <si>
    <t>PŘEZKOUŠENÍ VLAKOVÝCH CEST</t>
  </si>
  <si>
    <t>1. Položka obsahuje: – postavení vlakové cesty a kontrola návěstního znaku, přezkoušení změny návěstního znaku z povolujícího na zakazující a poruchy žárovek – simulace jízdy vlaku – přezkoušení nouzového vybavení – přezkoušení vazeb na traťové zabezpečovací zařízení – kompletní zkoušky 2. Položka neobsahuje: X 3. Způsob měření:</t>
  </si>
  <si>
    <t>116</t>
  </si>
  <si>
    <t>7.5E+198</t>
  </si>
  <si>
    <t>PŘÍPRAVA A CELKOVÉ ZKOUŠKY PŘEJEZDOVÉHO ZABEZPEČOVACÍHO ZAŘÍZENÍ PRO JEDNU KOLEJ</t>
  </si>
  <si>
    <t>117</t>
  </si>
  <si>
    <t>R75E1C7</t>
  </si>
  <si>
    <t>PROTOKOL UTZ</t>
  </si>
  <si>
    <t>1. Položka obsahuje: – protokol autorizovanou osobou podle požadavku ČSN, včetně hodnocení 2. Položka neobsahuje: X 3. Způsob měření:</t>
  </si>
  <si>
    <t>118</t>
  </si>
  <si>
    <t>7.5E+128</t>
  </si>
  <si>
    <t>CELKOVÁ PROHLÍDKA ZAŘÍZENÍ A VYHOTOVENÍ REVIZNÍ ZPRÁVY</t>
  </si>
  <si>
    <t>119</t>
  </si>
  <si>
    <t>75E1B7</t>
  </si>
  <si>
    <t>REGULACE A ZKOUŠENÍ ZABEZPEČOVACÍHO ZAŘÍZENÍ</t>
  </si>
  <si>
    <t>120</t>
  </si>
  <si>
    <t>747703</t>
  </si>
  <si>
    <t>ZKUŠEBNÍ PROVOZ</t>
  </si>
  <si>
    <t>121</t>
  </si>
  <si>
    <t>R75E226</t>
  </si>
  <si>
    <t>KOMPLETNÍ GEODETICKÉ PRÁCE</t>
  </si>
  <si>
    <t>Pomocné geodetické práce při stavbě. Vytýčení hranic pozemků, stavební vytyčení liniových objektů inženýrských sítí (stávajících i projektovaných),  vyhotovení veškerých podkladů pro geodetickou dokumentaci, geometrické plány,…</t>
  </si>
  <si>
    <t>122</t>
  </si>
  <si>
    <t>R2940</t>
  </si>
  <si>
    <t>OSTATNÍ POŽADAVKY - VYPRACOVÁNÍ REALIZAČNÍ DOKUMENTACE STAVBY</t>
  </si>
  <si>
    <t>Vypracování kompletní realizační (montážní) dokumentace technologické části. Položka zahrnuje veškeré činnosti nezbytné k vypracování montážní dokumentace dle typových výkresů technologického zařízení v předepsaném rozsahu a počtu</t>
  </si>
  <si>
    <t>PN</t>
  </si>
  <si>
    <t>Počítače náprav</t>
  </si>
  <si>
    <t>84</t>
  </si>
  <si>
    <t>R75C911</t>
  </si>
  <si>
    <t>SNÍMAČ POČÍTAČE NÁPRAV - DODÁVKA</t>
  </si>
  <si>
    <t>1. Položka obsahuje: – kompletní dodávka snímače počítače náprav, potřebného pomocného materiálu a dopravy do staveništního skladu – dodávku snímače počítače náprav a pomocného materiálu, dopravu do staveništního skladu 2. Položka neobsahuje: X 3. Způsob měření: Udává se počet kusů kompletní konstrukce nebo práce.</t>
  </si>
  <si>
    <t>85</t>
  </si>
  <si>
    <t>75C917</t>
  </si>
  <si>
    <t>SNÍMAČ POČÍTAČE NÁPRAV - MONTÁŽ</t>
  </si>
  <si>
    <t>86</t>
  </si>
  <si>
    <t>R75C931</t>
  </si>
  <si>
    <t>SKŘÍŇ S POČÍTAČI NÁPRAV 8 BODŮ/4 ÚSEKY - DODÁVKA</t>
  </si>
  <si>
    <t>1. Položka obsahuje: – dodávka skříně s počítači náprav 8 BODŮ/4 ÚSEKY včetně potřebného pomocného materiálu a dopravy do staveništního skladu – dodávku skříně s počítači náprav 8 BODŮ/4 ÚSEKY do stavědlové ústředny včetně skříně podle určení a pomocného materiálu, dopravu do staveništního skladu</t>
  </si>
  <si>
    <t>87</t>
  </si>
  <si>
    <t>R75C937</t>
  </si>
  <si>
    <t>SKŘÍŇ S POČÍTAČI NÁPRAV 8 BODŮ/4 ÚSEKY - MONTÁŽ</t>
  </si>
  <si>
    <t>1. Položka obsahuje: – montáž skříně s počítači náprav 8 BODŮ/4 ÚSEKY, osazení vnitřních prvků skříně, přezkoušení – montáž skříně s počítači náprav 8 BODŮ/4 ÚSEKY se všemi pomocnými a doplňujícími pracemi a součástmi, případné použití mechanizmů, včetně dopravy ze skladu k místu montáže</t>
  </si>
  <si>
    <t>ZS</t>
  </si>
  <si>
    <t>Úprava železničního svršku</t>
  </si>
  <si>
    <t>100</t>
  </si>
  <si>
    <t>R54311</t>
  </si>
  <si>
    <t>VÝMĚNA SPOJITÁ PRAŽCŮ DŘEVĚNÝCH, UPEVNĚNÍ TUHÉ</t>
  </si>
  <si>
    <t>1. Položka obsahuje:  – dodávku a uložení vyměňovaného materiálu, ať nového, regenerovaného nebo vyzískaného  – doplnění podložek, spojkových šroubů, svěrkových šroubů, matic a dvojitých pružných kroužků apod.  – naložení a odvoz demontovaného materiálu do skladu nebo na likvidaci  – příplatky za ztížené podmínky při práci v koleji, např. překážky po stranách koleje, práci v tunelu ap. 2. Položka neobsahuje:  – poplatek za likvidaci odpadů (nacení se dle SSD 0) 3. Způsob měření: Udává se počet kusů kompletní konstrukce nebo práce.</t>
  </si>
  <si>
    <t>101</t>
  </si>
  <si>
    <t>R5907020120</t>
  </si>
  <si>
    <t>MONTÁŽ KOLEJNICE S49 UŽITÉ</t>
  </si>
  <si>
    <t>Montáž kolejnic užitých</t>
  </si>
  <si>
    <t>102</t>
  </si>
  <si>
    <t>513550</t>
  </si>
  <si>
    <t>KOLEJOVÉ LOŽE - DOPLNĚNÍ Z KAMENIVA HRUBÉHO DRCENÉHO (ŠTĚRK)</t>
  </si>
  <si>
    <t>103</t>
  </si>
  <si>
    <t>513570</t>
  </si>
  <si>
    <t>KOLEJOVÉ LOŽE - DOPLNĚNÍ Z KAMENIVA HRUBÉHO UŽITÉHO</t>
  </si>
  <si>
    <t>104</t>
  </si>
  <si>
    <t>R542111</t>
  </si>
  <si>
    <t>SMĚROVÉ A VÝŠKOVÉ VYROVNÁNÍ KOLEJE NA PRAŽCÍCH DŘEVĚNÝCH DO 0,05 M</t>
  </si>
  <si>
    <t>1. Položka obsahuje: – podbíjení pražců, vyrovnání nivelety stávající koleje nebo výhybkové konstrukce do 50 mm při zapojování na novostavbu (přechodový úsek) – příplatky za ztížené podmínky při práci v koleji, např. překážky po stranách koleje, práci v tunelu apod. 2. Položka neobsahuje: – případné doplnění štěrkového lože 3. Způsob měření:</t>
  </si>
  <si>
    <t>105</t>
  </si>
  <si>
    <t>R542312</t>
  </si>
  <si>
    <t>RUČNÍ ÚPRAVA KOLEJOVÉHO LOŽE</t>
  </si>
  <si>
    <t>Položka obsahuje: ÚPRAVA KOLEJOVÉHO LOŽE DO POŽADOVANÉHO PROFILU</t>
  </si>
  <si>
    <t>106</t>
  </si>
  <si>
    <t>R03590</t>
  </si>
  <si>
    <t>STROJOVÁ ÚPRAVA KOLEJOVÉHO LOŽE DO POŽADOVANÉHO PROFILU</t>
  </si>
  <si>
    <t>Položka obsahuje: STROJOVÁ ÚPRAVA KOLEJOVÉHO LOŽE DO POŽADOVANÉHO PROFILU. Úprava profilu kolejového lože strojem. Náklady na dopravu a výkon stroje, pronájem stroje</t>
  </si>
  <si>
    <t>107</t>
  </si>
  <si>
    <t>R549510</t>
  </si>
  <si>
    <t>ŘEZÁNÍ KOLEJNIC BEZ OHLEDU NA TVAR</t>
  </si>
  <si>
    <t>1. Položka obsahuje: – veškeré práce a materiály spojené s řezáním kolejnic – příplatky za ztížené podmínky při práci v koleji, např. překážky po stranách koleje, práci v tunelu apod. 2. Položka neobsahuje: X 3. Způsob měření: Udává se počet kusů kompletní konstrukce nebo práce</t>
  </si>
  <si>
    <t>108</t>
  </si>
  <si>
    <t>545230</t>
  </si>
  <si>
    <t>SVAR PŘECHODOVÝ (PŘECHODOVÁ KOLEJNICE) 49 E1/OSTATNÍ</t>
  </si>
  <si>
    <t>109</t>
  </si>
  <si>
    <t>543440</t>
  </si>
  <si>
    <t>VÝMĚNA OCELOVÝCH A PLASTOVÝCH SPOJEK</t>
  </si>
  <si>
    <t>110</t>
  </si>
  <si>
    <t>R965010</t>
  </si>
  <si>
    <t>ODSTRANĚNÍ KOLEJOVÉHO LOŽE A DRÁŽNÍCH STEZEK</t>
  </si>
  <si>
    <t>1. Položka obsahuje: – odstranění kolejového lože ručně nebo mechanizací, a to po nebo bez sejmutí kolejového roštu – příplatky za ztížené podmínky při práci v kolejišti, např. za překážky na straně koleje apod. – naložení vybouraného materiálu na dopravní prostředek 2. Položka neobsahuje: – odvoz vybouraného materiálu do skladu nebo na likvidaci – poplatky za likvidaci odpadů, nacení se položkami ze ssd 0 3. Způsob měření:</t>
  </si>
  <si>
    <t>111</t>
  </si>
  <si>
    <t>R544100</t>
  </si>
  <si>
    <t>ZRUŠENÍ STYKU NA KOLEJI</t>
  </si>
  <si>
    <t>Položka obsahuje: ZRUŠENÍ STYKU NA KOLEJI</t>
  </si>
  <si>
    <t>112</t>
  </si>
  <si>
    <t>R965124</t>
  </si>
  <si>
    <t>DEMONTÁŽ KOLEJE NA DŘEVĚNÝCH PRAŽCÍCH ROZEBRÁNÍM DO SOUČÁSTÍ</t>
  </si>
  <si>
    <t>1. Položka obsahuje:  
– uvolnění kolejového roštu z kolejového lože  
– odstranění kolejnicových propojek, uzemnění a jiného vybavení  
– případné rozřezání kolejového roštu  
– úplné rozebrání koleje v místě demontáže do jednotlivých součástí a jejich hrubé očištění  
– naložení vybouraného materiálu na dopravní prostředek  
– příplatky za ztížené podmínky při práci v kolejišti, např. za překážky na straně koleje apod.  
2. Položka neobsahuje:  
– odvoz vybouraného materiálu na montážní základnu nebo na likvidaci  
– poplatky za likvidaci odpadů, nacení se položkami ze ssd 0</t>
  </si>
  <si>
    <t>113</t>
  </si>
  <si>
    <t>R965125</t>
  </si>
  <si>
    <t>DEMONTÁŽ KOLEJE NA DŘEVĚNÝCH PRAŽCÍCH - ODVOZ ROZEBRANÝCH SOUČÁSTÍ NA MONTÁŽNÍ ZÁKLADNU</t>
  </si>
  <si>
    <t>tkm</t>
  </si>
  <si>
    <t>1. Položka obsahuje:  – odvoz jakýmkoliv dopravním prostředkem a složení  – případné překládky na trase 2. Položka neobsahuje:  – naložení vybouraného materiálu na dopravní prostředek (je zahrnuto ve zdrojové položce)  Způsob měření: Výměra je sumou součinů tun vybouraného materiálu v původním stavu a k nim příslušných jednotlivých odvozových vzdáleností v kilometrech.</t>
  </si>
  <si>
    <t xml:space="preserve">  PS 21-01-32</t>
  </si>
  <si>
    <t>PZZ přejezdu P1248 v km 20,517</t>
  </si>
  <si>
    <t>PS 21-01-32</t>
  </si>
  <si>
    <t>8*8+2*0,8+4*1,3+3*0,15</t>
  </si>
  <si>
    <t>0,35*0,8*1240+0,35*0,8*36</t>
  </si>
  <si>
    <t>141733</t>
  </si>
  <si>
    <t>PROTLAČOVÁNÍ POTRUBÍ Z PLAST HMOT DN DO 150MM</t>
  </si>
  <si>
    <t>0,35*0,7*1240+8*8+2*0,8+0,35*0,8*36</t>
  </si>
  <si>
    <t>0,35*1240+8*2*2+0,35*36</t>
  </si>
  <si>
    <t>z výkresu č. 1004 a TZ</t>
  </si>
  <si>
    <t>1. Položka obsahuje:    
 – veškeré poplatky provozovateli skládky, recyklační linky nebo jiného zařízení na zpracování nebo likvidaci odpadů související s převzetím, uložením, zpracováním nebo likvidací odpadu    
- náklady spojené s dopravou odpadu z místa stavby na místo převzetí provozovatelem skládky, recyklační linky nebo jiného zařízení na zpracování nebo likvidaci odpadů    
- náklady spojené s vyložením a manipulací s materiálem v místě skládky    
2. Položka neobsahuje:    
 – náklady spojené s naložením a manipulací s materiálem    
3. Způsob měření:    
(měrná jednotka - nejčastěji Tuna) určující množství odpadu vytříděného v souladu se zákonem č. 185/2001 Sb., o nakládání s odpady, v platném znění.</t>
  </si>
  <si>
    <t>3*0,655+12*0,116</t>
  </si>
  <si>
    <t>z výkresu č. 0245 a TZ</t>
  </si>
  <si>
    <t>R915111</t>
  </si>
  <si>
    <t>VODOROVNÉ DOPRAVNÍ ZNAČENÍ BARVOU HLADKÉ - DODÁVKA A POKLÁDKA</t>
  </si>
  <si>
    <t>z výkresu č. 0240 a TZ</t>
  </si>
  <si>
    <t>položka zahrnuje: - dodání a pokládku nátěrového materiálu- předznačení a reflexní úpravu</t>
  </si>
  <si>
    <t>75B411</t>
  </si>
  <si>
    <t>STOJANOVÁ ŘADA PRO 1 STOJAN - DODÁVKA</t>
  </si>
  <si>
    <t>z výkresu č. 0504 a TZ</t>
  </si>
  <si>
    <t>75B417</t>
  </si>
  <si>
    <t>STOJANOVÁ ŘADA PRO 1 STOJAN - MONTÁŽ</t>
  </si>
  <si>
    <t>R75B6L1</t>
  </si>
  <si>
    <t>BEZÚDRŽBOVÁ BATERIE 24 V/150 AH - DODÁVKA</t>
  </si>
  <si>
    <t>75B569</t>
  </si>
  <si>
    <t>ÚPRAVA RELÉOVÝCH, NAPÁJECÍCH NEBO KABELOVÝCH STOJANŮ NEBO SKŘÍNÍ</t>
  </si>
  <si>
    <t>Délka roštu 2m</t>
  </si>
  <si>
    <t>R75D211</t>
  </si>
  <si>
    <t>VÝSTRAŽNÍK SE ZÁVOROU, 1 SKŘÍŇ - DODÁVKA</t>
  </si>
  <si>
    <t>z výkresů č. 0204, 0240, 0245, 1004 a TZ</t>
  </si>
  <si>
    <t>1. Položka obsahuje: – dodávka výstražníku se závorou 1 skříň podle jeho typu a potřebného pomocného materiálu a dopravy do staveništního skladu – dodávku výstražníku se závorou 1 skříň včetně pomocného materiálu, dopravu do místa určení 2. Položka neobsahuje: X 3. Způsob měření:</t>
  </si>
  <si>
    <t>75D217</t>
  </si>
  <si>
    <t>VÝSTRAŽNÍK SE ZÁVOROU, 1 SKŘÍŇ - MONTÁŽ</t>
  </si>
  <si>
    <t>z výkresů č. 0204, 0245, 1004 a TZ</t>
  </si>
  <si>
    <t>z výkresů č. 0240 a TZ</t>
  </si>
  <si>
    <t>R75D168V</t>
  </si>
  <si>
    <t>DEMONTÁŽ VNITŘNÍHO VYBAVENÍ RD</t>
  </si>
  <si>
    <t>Položka zahrnuje odstranění, demontáž a odklizení materiálu s odvozem na předepsané místo</t>
  </si>
  <si>
    <t>75D228</t>
  </si>
  <si>
    <t>VÝSTRAŽNÍK BEZ ZÁVORY, 1 SKŘÍŇ - DEMONTÁŽ</t>
  </si>
  <si>
    <t>z výkresů č. 1004 a TZ</t>
  </si>
  <si>
    <t>75C918</t>
  </si>
  <si>
    <t>SNÍMAČ POČÍTAČE NÁPRAV - DEMONTÁŽ</t>
  </si>
  <si>
    <t>75D268</t>
  </si>
  <si>
    <t>PŘEJEZDNÍK - DEMONTÁŽ</t>
  </si>
  <si>
    <t>R742Z23</t>
  </si>
  <si>
    <t>DEMONTÁŽ KABELOVÉHO VEDENÍ</t>
  </si>
  <si>
    <t>Demontáž stávajícího kabelového vedení</t>
  </si>
  <si>
    <t>910</t>
  </si>
  <si>
    <t>POPLATKY ZA LIKVIDACI ODPADŮ NEKONTAMINOVANÝCH - 17 01 01 BETON Z DEMOLIC OBJEKTŮ, ZÁKLADŮ TV, VČETNĚ DOPRAVY</t>
  </si>
  <si>
    <t>R015310</t>
  </si>
  <si>
    <t>917</t>
  </si>
  <si>
    <t>POPLATKY ZA LIKVIDACŮ ODPADŮ NEKONTAMINOVANÝCH - 16 02 14 ELEKTROŠROT (VYŘAZENÁ EL. ZAŘÍZENÍ A PŘÍSTR. - AL, CU A VZ. KOVY), VČETNĚ DOPRAVY</t>
  </si>
  <si>
    <t>hod</t>
  </si>
  <si>
    <t>75E197</t>
  </si>
  <si>
    <t>75E127</t>
  </si>
  <si>
    <t>R543141</t>
  </si>
  <si>
    <t>VÝMĚNA SPOJITÁ PRAŽCŮ BETONOVÝCH UŽITÝCH, UPEVNĚNÍ TUHÉ</t>
  </si>
  <si>
    <t>R965114</t>
  </si>
  <si>
    <t>DEMONTÁŽ KOLEJE NA BETONOVÝCH PRAŽCÍCH ROZEBRÁNÍM DO SOUČÁSTÍ</t>
  </si>
  <si>
    <t>1. Položka obsahuje: – uvolnění kolejového roštu z kolejového lože – odstranění kolejnicových propojek, uzemnění a jiného vybavení – případné rozřezání kolejového roštu – úplné rozebrání koleje v místě demontáže do jednotlivých součástí a jejich hrubé očištění – naložení vybouraného materiálu na dopravní prostředek – příplatky za ztížené podmínky při práci v kolejišti, např. za překážky na straně koleje apod. 2. Položka neobsahuje: – odvoz vybouraného materiálu na montážní základnu nebo na likvidaci – poplatky za likvidaci odpadů, nacení se položkami ze ssd 0</t>
  </si>
  <si>
    <t>R965115</t>
  </si>
  <si>
    <t>DEMONTÁŽ KOLEJE NA BETONOVÝCH PRAŽCÍCH - ODVOZ NA MONTÁŽNÍ ZÁKLADNU</t>
  </si>
  <si>
    <t>D.2</t>
  </si>
  <si>
    <t>Železniční sdělovací zařízení</t>
  </si>
  <si>
    <t xml:space="preserve">  PS 21-02-11</t>
  </si>
  <si>
    <t>Sdělovací zařízení, místní kabelizace</t>
  </si>
  <si>
    <t>PS 21-02-11</t>
  </si>
  <si>
    <t>R75I222</t>
  </si>
  <si>
    <t>KABEL ZEMNÍ DVOUPLÁŠŤOVÝ BEZ PANCÍŘE PRŮMĚRU ŽÍLY 0,8 MM DO 25XN</t>
  </si>
  <si>
    <t>KMČTYŘKA</t>
  </si>
  <si>
    <t>10*1,976</t>
  </si>
  <si>
    <t>1. Položka obsahuje: – dodávku specifikované kabelizace včetně potřebného drobného montážního materiálu – dopravu a skladování – práce spojené s montáží specifikované kabelizace specifikovaným způsobem (uložení na konstrukci, uložení, zatažení) – veškeré potřebné mechanizmy, včetně obsluhy, náklady na mzdy a přibližné (průměrné) náklady na pořízení potřebných materiálů 2. Položka neobsahuje: X 3. Způsob měření:</t>
  </si>
  <si>
    <t>75I22X</t>
  </si>
  <si>
    <t>KABEL ZEMNÍ DVOUPLÁŠŤOVÝ BEZ PANCÍŘE PRŮMĚRU ŽÍLY 0,8 MM - MONTÁŽ</t>
  </si>
  <si>
    <t>z výkresu č. 1000 a TZ</t>
  </si>
  <si>
    <t>75II11</t>
  </si>
  <si>
    <t>SPOJKA PRO CELOPLASTOVÉ KABELY BEZ PANCÍŘE DO 100 ŽIL</t>
  </si>
  <si>
    <t>75II1X</t>
  </si>
  <si>
    <t>SPOJKA PRO CELOPLASTOVÉ KABELY BEZ PANCÍŘE - MONTÁŽ</t>
  </si>
  <si>
    <t>R75I911</t>
  </si>
  <si>
    <t>OPTOTRUBKA HDPE PRŮMĚRU DO 40 MM</t>
  </si>
  <si>
    <t>75I91X</t>
  </si>
  <si>
    <t>OPTOTRUBKA HDPE - MONTÁŽ</t>
  </si>
  <si>
    <t>R75IA11</t>
  </si>
  <si>
    <t>OPTOTRUBKOVÁ SPOJKA PRŮMĚRU DO 40 MM</t>
  </si>
  <si>
    <t>1. Položka obsahuje: – dodávku specifikovaného bloku/zařízení včetně potřebného drobného montážního materiálu – dodávku souvisejícího příslušenství pro specifikovaný blok/zařízení – dopravu a skladování – kompletní montáž specifikovaného bloku/zařízení a souvisejícího příslušenství včetně potřebného drobného montážního materiálu – veškeré potřebné mechanizmy, včetně obsluhy, náklady na mzdy a přibližné (průměrné) náklady na pořízení potřebných materiálů včetně všech ostatních vedlejších nákladů 2. Položka neobsahuje: X 3. Způsob měření:</t>
  </si>
  <si>
    <t>75IA1X</t>
  </si>
  <si>
    <t>OPTOTRUBKOVÁ SPOJKA - MONTÁŽ</t>
  </si>
  <si>
    <t>R75IA51</t>
  </si>
  <si>
    <t>OPTOTRUBKOVÁ KONCOVKA PRŮMĚRU DO 40 MM</t>
  </si>
  <si>
    <t>75IA5X</t>
  </si>
  <si>
    <t>OPTOTRUBKOVÁ KONCOVKA - MONTÁŽ</t>
  </si>
  <si>
    <t>R75IA61</t>
  </si>
  <si>
    <t>OPTOTRUBKOVÁ KONCOVKA S VENTILKEM PRŮMĚRU DO 40 MM</t>
  </si>
  <si>
    <t>75IA6X</t>
  </si>
  <si>
    <t>OPTOTRUBKOVÁ KONCOVKA S VENTILKEM - MONTÁŽ</t>
  </si>
  <si>
    <t>R75I961</t>
  </si>
  <si>
    <t>OPTOTRUBKA - HERMETIZACE ÚSEKU DO 2000 M</t>
  </si>
  <si>
    <t>ÚSEK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</si>
  <si>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Měřící práce se udávají počtem úseků.</t>
  </si>
  <si>
    <t>R75I962</t>
  </si>
  <si>
    <t>OPTOTRUBKA - KALIBRACE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</si>
  <si>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Měřící práce se udávají počtem metrů.</t>
  </si>
  <si>
    <t>PŘÍPLATEK ZA PROTAHOVÁNÍ KABELŮ A CHRÁNIČEK KOLEKTORY</t>
  </si>
  <si>
    <t>PŘÍPLATEK ZA PROTAHOVÁNÍ KABELŮ A CHRÁNIČEK KOLEKTORY - ZATAŽENÍ DO OBJEKTU NÁSTUPIŠTĚ</t>
  </si>
  <si>
    <t>D.4</t>
  </si>
  <si>
    <t>Ostatní technologická zařízení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</si>
  <si>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</si>
  <si>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</si>
  <si>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</si>
  <si>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</si>
  <si>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</si>
  <si>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</si>
  <si>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</si>
  <si>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</si>
  <si>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</si>
  <si>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</si>
  <si>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</si>
  <si>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</si>
  <si>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</si>
  <si>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</si>
  <si>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</si>
  <si>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</si>
  <si>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</si>
  <si>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</si>
  <si>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</si>
  <si>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</si>
  <si>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</si>
  <si>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</si>
  <si>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</si>
  <si>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</si>
  <si>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</si>
  <si>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</si>
  <si>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Exkurze</t>
  </si>
  <si>
    <t>dle SoD</t>
  </si>
  <si>
    <t>Položka zahrnuje veškeré činnosti nezbytné k zajištění exkurze.</t>
  </si>
  <si>
    <t>E.1.8</t>
  </si>
  <si>
    <t>Pozemní komunikace</t>
  </si>
  <si>
    <t xml:space="preserve">  SO 21-30-01</t>
  </si>
  <si>
    <t>Úprava sjezdu z pozemní komunikace</t>
  </si>
  <si>
    <t>SO 21-30-01</t>
  </si>
  <si>
    <t>Komunikace</t>
  </si>
  <si>
    <t>R56330</t>
  </si>
  <si>
    <t>VOZOVKOVÉ VRSTVY ZE ŠTĚRKODRTI</t>
  </si>
  <si>
    <t>- dodání kameniva předepsané kvality a zrnitosti - rozprostření a zhutnění vrstvy v předepsané tloušťce - zřízení vrstvy bez rozlišení šířky, pokládání vrstvy po etapách - nezahrnuje postřiky, nátěry</t>
  </si>
  <si>
    <t>R56460</t>
  </si>
  <si>
    <t>VOZOVKOVÉ VRSTVY Z PENETRAČNÍHO MAKADAMU</t>
  </si>
  <si>
    <t>- dodání kameniva předepsané kvality a zrnitosti - dodání asfaltového pojiva (asfalt silniční ropný, emulze asfaltová kationaktivní) - rozprostření kamenné kostry v předepsané tloušťce, prolití kostry asfaltem distributorem, rozprostření a zavibrování výp</t>
  </si>
  <si>
    <t>R572741</t>
  </si>
  <si>
    <t>DVOUVRSTVÝ ASFALTOVÝ NÁTĚR DO 2,0KG/M2</t>
  </si>
  <si>
    <t>z výkresu č. 2_0231 a TZ</t>
  </si>
  <si>
    <t>dodání všech předepsaných materiálů pro nátěry v předepsaném množství - provedení dle předepsaného technologického předpisu - zřízení vrstvy bez rozlišení šířky, pokládání vrstvy po etapách - úpravu napojení, ukončení</t>
  </si>
  <si>
    <t>919112</t>
  </si>
  <si>
    <t>ŘEZÁNÍ ASFALTOVÉHO KRYTU VOZOVEK TL DO 100MM</t>
  </si>
  <si>
    <t>931322</t>
  </si>
  <si>
    <t>TĚSNĚNÍ DILATAČ SPAR ASF ZÁLIVKOU MODIFIK PRŮŘ DO 200MM2</t>
  </si>
  <si>
    <t>R93331</t>
  </si>
  <si>
    <t>STATICKÁ ZATĚŽOVACÍ ZKOUŠKA</t>
  </si>
  <si>
    <t>STATICKÁ ZATĚŽOVACÍ ZKOUŠKA - PROVEDENÍ ZKOUŠKY SE VŠEMI POMOCNÝMI PRACEMI, VČ. VÝSTUPŮ A VYHODNOCENÍ</t>
  </si>
  <si>
    <t>OST</t>
  </si>
  <si>
    <t>Ostatní práce</t>
  </si>
  <si>
    <t>917224</t>
  </si>
  <si>
    <t>SILNIČNÍ A CHODNÍKOVÉ OBRUBY Z BETONOVÝCH OBRUBNÍKŮ ŠÍŘ 150MM</t>
  </si>
  <si>
    <t>R9183B2</t>
  </si>
  <si>
    <t>PROPUSTY Z TRUB DN 400MM ŽELEZOBETONOVÝCH</t>
  </si>
  <si>
    <t>Položka zahrnuje: - dodání a položení potrubí z trub z dokumentací předepsaného materiálu a předepsaného průměru - případné úpravy trub (zkrácení, šikmé seříznutí) Nezahrnuje podkladní vrstvy a obetonování.</t>
  </si>
  <si>
    <t>R45211</t>
  </si>
  <si>
    <t>PODKLAD KONSTR Z DÍLCŮ BETON - PODKLADNÍ PRAHY POD ŽB TROUBY</t>
  </si>
  <si>
    <t>PODKLAD KONSTR Z DÍLCŮ BETON - PODKLADNÍ PRAHY POD ŽB TROUBY - DODÁVKA A MONTÁŽ</t>
  </si>
  <si>
    <t>9181B5</t>
  </si>
  <si>
    <t>ČELA PROPUSTU Z TRUB DN DO 400MM Z BETONU DO C 30/37</t>
  </si>
  <si>
    <t>R711311</t>
  </si>
  <si>
    <t>IZOLACE PODZEMNÍCH OBJEKTŮ PROTI ZEMNÍ VLHKOSTI ASFALTOVÝMI NÁTĚRY</t>
  </si>
  <si>
    <t>položka zahrnuje: - dodání  předepsaného izolačního materiálu - očištění a ošetření podkladu, zadávací dokumentace může zahrnout i případné vyspravení - zřízení izolace jako kompletního povlaku, případně komplet. soustavy nebo systému podle příslušného  technolog. předpisu - zřízení izolace i jednotlivých vrstev po etapách, včetně pracovních spár a spojů - úprava u okrajů, rohů, hran, dilatačních i pracovních spojů, kotev, obrubníků, dilatačních zařízení, odvodnění, otvorů, neizolovaných míst a pod. - zajištění odvodnění povrchu izolace, včetně odvodnění nejnižších míst, pokud dokumentace pro zadání stavby nestanoví jinak - ochrana izolace do doby zřízení definitivní ochranné vrstvy nebo konstrukce - úprava, očištění a ošetření prostoru kolem izolace - provedení požadovaných zkoušek</t>
  </si>
  <si>
    <t>R899524</t>
  </si>
  <si>
    <t>OBETONOVÁNÍ POTRUBÍ Z PROSTÉHO BETONU DO C25/30</t>
  </si>
  <si>
    <t>- 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</t>
  </si>
  <si>
    <t>R17310</t>
  </si>
  <si>
    <t>ZEMNÍ KRAJNICE A DOSYPÁVKY SE ZHUTNĚNÍM</t>
  </si>
  <si>
    <t>- dodání kameniva předepsané kvality a zrnitosti  
- rozprostření a zhutnění vrstvy v předepsané tloušťce  
- zřízení vrstvy bez rozlišení šířky, pokládání vrstvy po etapách</t>
  </si>
  <si>
    <t>R18214A</t>
  </si>
  <si>
    <t>TERÉNNÍ ÚPRAVY, REPROFILACE PŘÍKOPU</t>
  </si>
  <si>
    <t>položka zahrnuje úpravu terénu do požadovaného profilu</t>
  </si>
  <si>
    <t>R18214</t>
  </si>
  <si>
    <t>TERÉNNÍ ÚPRAVY</t>
  </si>
  <si>
    <t>18331</t>
  </si>
  <si>
    <t>SADOVNICKÉ OBDĚLÁNÍ PŮDY</t>
  </si>
  <si>
    <t>R465512</t>
  </si>
  <si>
    <t>DLAŽBY Z LOMOVÉHO KAMENE NA MC</t>
  </si>
  <si>
    <t>položka zahrnuje: - nutné zemní práce (svahování, úpravu pláně a pod.) - zřízení spojovací vrstvy - zřízení lože dlažby z cementové malty předepsané kvality a předepsané tloušťky - dodávku a položení dlažby z lomového kamene do předepsaného tvaru - spárování, těsnění, tmelení a vyplnění spar MC případně s vyklínováním - úprava povrchu pro odvedení srážkové vody</t>
  </si>
  <si>
    <t>R451313</t>
  </si>
  <si>
    <t>PODKLADNÍ A VÝPLŇOVÉ VRSTVY Z PROSTÉHO BETONU C12/15</t>
  </si>
  <si>
    <t>R451314</t>
  </si>
  <si>
    <t>PODKLADNÍ A VÝPLŇOVÉ VRSTVY Z PROSTÉHO BETONU C20/25</t>
  </si>
  <si>
    <t>R272324</t>
  </si>
  <si>
    <t>PODKLADNÍ A VÝPLŇOVÉ VRSTVY ZE ŽELEZOBETONU DO C25/30, VČ. VÝZTUŽE</t>
  </si>
  <si>
    <t>- dodání  čerstvého  betonu  (betonové  směsi)  požadované  kvality,  jeho  uložení  do požadovaného tvaru při jakékoliv hustotě výztuže, konzistenci čerstvého betonu a způsobu hutnění, ošetření a ochranu betonu - zhotovení nepropustného, mrazuvzdorného b</t>
  </si>
  <si>
    <t>R12373</t>
  </si>
  <si>
    <t>ODKOP PRO SPOD STAVBU SILNIC A ŽELEZNIC TŘ. I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</si>
  <si>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</si>
  <si>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27231</t>
  </si>
  <si>
    <t>ZÁKLADY Z PROSTÉHO BETONU</t>
  </si>
  <si>
    <t>R348171</t>
  </si>
  <si>
    <t>ZÁBRADLÍ Z DÍLCŮ KOVOVÝCH S NÁTĚREM</t>
  </si>
  <si>
    <t>KG</t>
  </si>
  <si>
    <t>.- dílenská dokumentace, včetně technologického předpisu spojování, - dodání  materiálu  v požadované kvalitě a výroba konstrukce (včetně  pomůcek,  přípravků a prostředků pro výrobu) bez ohledu na náročnost a její hmotnost, - dodání spojovacího materiálu, - zřízení  montážních  a  dilatačních  spojů,  spar, včetně potřebných úprav, vložek, opracování, očištění a ošetření, - podpěr. konstr. a lešení všech druhů pro montáž konstrukcí i doplňkových, včetně požadovaných otvorů, ochranných a bezpečnostních opatření a základů pro tyto konstrukce a lešení, - montáž konstrukce na staveništi, včetně montážních prostředků a pomůcek a zednických výpomocí,                               - výplň, těsnění a tmelení spar a spojů, - všechny druhy ocelového kotvení, - dílenskou přejímku a montážní prohlídku, včetně požadovaných dokladů, - zřízení kotevních otvorů , nejsou-li částí jiné konstrukce, - osazení kotvení nebo přímo částí konstrukce do podpůrné konstrukce nebo do zeminy, -  - veškeré druhy protikorozní ochrany a nátěry konstrukcí, - zvláštní spojovací prostředky, rozebíratelnost konstrukce, - ochranná opatření před účinky bludných proudů - ochranu před přepětím.</t>
  </si>
  <si>
    <t>R91228</t>
  </si>
  <si>
    <t>SMĚROVÉ SLOUPKY Z PLAST HMOT VČETNĚ ODRAZNÉHO PÁSKU</t>
  </si>
  <si>
    <t>položka zahrnuje: - dodání a osazení sloupku včetně nutných zemních prací - vnitrostaveništní a mimostaveništní doprava - odrazky plastové nebo z retroreflexní fólie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</si>
</sst>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0+C10+C13+C15+C17</f>
      </c>
    </row>
    <row r="7" spans="2:3" ht="12.75" customHeight="1">
      <c r="B7" s="8" t="s">
        <v>7</v>
      </c>
      <c s="10">
        <f>0+E10+E13+E15+E17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'PS 21-01-31'!K8+'PS 21-01-31'!M8</f>
      </c>
      <c s="14">
        <f>C11*0.21</f>
      </c>
      <c s="14">
        <f>C11+D11</f>
      </c>
      <c s="13">
        <f>'PS 21-01-31'!T7</f>
      </c>
    </row>
    <row r="12" spans="1:6" ht="12.75">
      <c r="A12" s="11" t="s">
        <v>510</v>
      </c>
      <c s="12" t="s">
        <v>511</v>
      </c>
      <c s="14">
        <f>'PS 21-01-32'!K8+'PS 21-01-32'!M8</f>
      </c>
      <c s="14">
        <f>C12*0.21</f>
      </c>
      <c s="14">
        <f>C12+D12</f>
      </c>
      <c s="13">
        <f>'PS 21-01-32'!T7</f>
      </c>
    </row>
    <row r="13" spans="1:6" ht="12.75">
      <c r="A13" s="11" t="s">
        <v>573</v>
      </c>
      <c s="12" t="s">
        <v>574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575</v>
      </c>
      <c s="12" t="s">
        <v>576</v>
      </c>
      <c s="14">
        <f>'PS 21-02-11'!K8+'PS 21-02-11'!M8</f>
      </c>
      <c s="14">
        <f>C14*0.21</f>
      </c>
      <c s="14">
        <f>C14+D14</f>
      </c>
      <c s="13">
        <f>'PS 21-02-11'!T7</f>
      </c>
    </row>
    <row r="15" spans="1:6" ht="12.75">
      <c r="A15" s="11" t="s">
        <v>616</v>
      </c>
      <c s="12" t="s">
        <v>617</v>
      </c>
      <c s="14">
        <f>0+C16</f>
      </c>
      <c s="14">
        <f>C15*0.21</f>
      </c>
      <c s="14">
        <f>0+E16</f>
      </c>
      <c s="13">
        <f>0+F16</f>
      </c>
    </row>
    <row r="16" spans="1:6" ht="12.75">
      <c r="A16" s="11" t="s">
        <v>618</v>
      </c>
      <c s="12" t="s">
        <v>619</v>
      </c>
      <c s="14">
        <f>'SO 98-98'!K8+'SO 98-98'!M8</f>
      </c>
      <c s="14">
        <f>C16*0.21</f>
      </c>
      <c s="14">
        <f>C16+D16</f>
      </c>
      <c s="13">
        <f>'SO 98-98'!T7</f>
      </c>
    </row>
    <row r="17" spans="1:6" ht="12.75">
      <c r="A17" s="11" t="s">
        <v>647</v>
      </c>
      <c s="12" t="s">
        <v>648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649</v>
      </c>
      <c s="12" t="s">
        <v>650</v>
      </c>
      <c s="14">
        <f>'SO 21-30-01'!K8+'SO 21-30-01'!M8</f>
      </c>
      <c s="14">
        <f>C18*0.21</f>
      </c>
      <c s="14">
        <f>C18+D18</f>
      </c>
      <c s="13">
        <f>'SO 21-30-01'!T7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50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COUNTIFS(L8:L501,"=0",A8:A501,"P")+COUNTIFS(L8:L501,"",A8:A501,"P")+SUM(Q8:Q501)</f>
      </c>
    </row>
    <row r="8" spans="1:13" ht="12.75">
      <c r="A8" t="s">
        <v>44</v>
      </c>
      <c r="C8" s="28" t="s">
        <v>45</v>
      </c>
      <c r="E8" s="30" t="s">
        <v>17</v>
      </c>
      <c r="J8" s="29">
        <f>0+J9+J62+J199+J268+J345+J394+J431+J448</f>
      </c>
      <c s="29">
        <f>0+K9+K62+K199+K268+K345+K394+K431+K448</f>
      </c>
      <c s="29">
        <f>0+L9+L62+L199+L268+L345+L394+L431+L448</f>
      </c>
      <c s="29">
        <f>0+M9+M62+M199+M268+M345+M394+M431+M448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25.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1.546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57</v>
      </c>
    </row>
    <row r="13" spans="1:5" ht="63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60</v>
      </c>
      <c s="35" t="s">
        <v>47</v>
      </c>
      <c s="6" t="s">
        <v>61</v>
      </c>
      <c s="36" t="s">
        <v>62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63</v>
      </c>
    </row>
    <row r="18" spans="1:16" ht="12.75">
      <c r="A18" t="s">
        <v>49</v>
      </c>
      <c s="34" t="s">
        <v>26</v>
      </c>
      <c s="34" t="s">
        <v>64</v>
      </c>
      <c s="35" t="s">
        <v>47</v>
      </c>
      <c s="6" t="s">
        <v>65</v>
      </c>
      <c s="36" t="s">
        <v>66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57</v>
      </c>
    </row>
    <row r="21" spans="1:5" ht="12.75">
      <c r="A21" t="s">
        <v>58</v>
      </c>
      <c r="E21" s="39" t="s">
        <v>67</v>
      </c>
    </row>
    <row r="22" spans="1:16" ht="12.75">
      <c r="A22" t="s">
        <v>49</v>
      </c>
      <c s="34" t="s">
        <v>68</v>
      </c>
      <c s="34" t="s">
        <v>69</v>
      </c>
      <c s="35" t="s">
        <v>47</v>
      </c>
      <c s="6" t="s">
        <v>70</v>
      </c>
      <c s="36" t="s">
        <v>71</v>
      </c>
      <c s="37">
        <v>92.65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72</v>
      </c>
    </row>
    <row r="25" spans="1:5" ht="216.75">
      <c r="A25" t="s">
        <v>58</v>
      </c>
      <c r="E25" s="39" t="s">
        <v>73</v>
      </c>
    </row>
    <row r="26" spans="1:16" ht="12.75">
      <c r="A26" t="s">
        <v>49</v>
      </c>
      <c s="34" t="s">
        <v>74</v>
      </c>
      <c s="34" t="s">
        <v>75</v>
      </c>
      <c s="35" t="s">
        <v>47</v>
      </c>
      <c s="6" t="s">
        <v>76</v>
      </c>
      <c s="36" t="s">
        <v>71</v>
      </c>
      <c s="37">
        <v>438.48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77</v>
      </c>
    </row>
    <row r="29" spans="1:5" ht="216.75">
      <c r="A29" t="s">
        <v>58</v>
      </c>
      <c r="E29" s="39" t="s">
        <v>73</v>
      </c>
    </row>
    <row r="30" spans="1:16" ht="12.75">
      <c r="A30" t="s">
        <v>49</v>
      </c>
      <c s="34" t="s">
        <v>78</v>
      </c>
      <c s="34" t="s">
        <v>79</v>
      </c>
      <c s="35" t="s">
        <v>47</v>
      </c>
      <c s="6" t="s">
        <v>80</v>
      </c>
      <c s="36" t="s">
        <v>81</v>
      </c>
      <c s="37">
        <v>42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82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57</v>
      </c>
    </row>
    <row r="33" spans="1:5" ht="12.75">
      <c r="A33" t="s">
        <v>58</v>
      </c>
      <c r="E33" s="39" t="s">
        <v>83</v>
      </c>
    </row>
    <row r="34" spans="1:16" ht="25.5">
      <c r="A34" t="s">
        <v>49</v>
      </c>
      <c s="34" t="s">
        <v>84</v>
      </c>
      <c s="34" t="s">
        <v>85</v>
      </c>
      <c s="35" t="s">
        <v>47</v>
      </c>
      <c s="6" t="s">
        <v>86</v>
      </c>
      <c s="36" t="s">
        <v>81</v>
      </c>
      <c s="37">
        <v>1546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57</v>
      </c>
    </row>
    <row r="37" spans="1:5" ht="25.5">
      <c r="A37" t="s">
        <v>58</v>
      </c>
      <c r="E37" s="39" t="s">
        <v>87</v>
      </c>
    </row>
    <row r="38" spans="1:16" ht="12.75">
      <c r="A38" t="s">
        <v>49</v>
      </c>
      <c s="34" t="s">
        <v>88</v>
      </c>
      <c s="34" t="s">
        <v>89</v>
      </c>
      <c s="35" t="s">
        <v>47</v>
      </c>
      <c s="6" t="s">
        <v>90</v>
      </c>
      <c s="36" t="s">
        <v>81</v>
      </c>
      <c s="37">
        <v>1546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82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57</v>
      </c>
    </row>
    <row r="41" spans="1:5" ht="12.75">
      <c r="A41" t="s">
        <v>58</v>
      </c>
      <c r="E41" s="39" t="s">
        <v>83</v>
      </c>
    </row>
    <row r="42" spans="1:16" ht="12.75">
      <c r="A42" t="s">
        <v>49</v>
      </c>
      <c s="34" t="s">
        <v>91</v>
      </c>
      <c s="34" t="s">
        <v>92</v>
      </c>
      <c s="35" t="s">
        <v>47</v>
      </c>
      <c s="6" t="s">
        <v>93</v>
      </c>
      <c s="36" t="s">
        <v>71</v>
      </c>
      <c s="37">
        <v>466.77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94</v>
      </c>
    </row>
    <row r="45" spans="1:5" ht="153">
      <c r="A45" t="s">
        <v>58</v>
      </c>
      <c r="E45" s="39" t="s">
        <v>95</v>
      </c>
    </row>
    <row r="46" spans="1:16" ht="12.75">
      <c r="A46" t="s">
        <v>49</v>
      </c>
      <c s="34" t="s">
        <v>96</v>
      </c>
      <c s="34" t="s">
        <v>97</v>
      </c>
      <c s="35" t="s">
        <v>47</v>
      </c>
      <c s="6" t="s">
        <v>98</v>
      </c>
      <c s="36" t="s">
        <v>99</v>
      </c>
      <c s="37">
        <v>586.7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82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100</v>
      </c>
    </row>
    <row r="49" spans="1:5" ht="12.75">
      <c r="A49" t="s">
        <v>58</v>
      </c>
      <c r="E49" s="39" t="s">
        <v>83</v>
      </c>
    </row>
    <row r="50" spans="1:16" ht="12.75">
      <c r="A50" t="s">
        <v>49</v>
      </c>
      <c s="34" t="s">
        <v>101</v>
      </c>
      <c s="34" t="s">
        <v>102</v>
      </c>
      <c s="35" t="s">
        <v>47</v>
      </c>
      <c s="6" t="s">
        <v>103</v>
      </c>
      <c s="36" t="s">
        <v>81</v>
      </c>
      <c s="37">
        <v>112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82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104</v>
      </c>
    </row>
    <row r="53" spans="1:5" ht="12.75">
      <c r="A53" t="s">
        <v>58</v>
      </c>
      <c r="E53" s="39" t="s">
        <v>83</v>
      </c>
    </row>
    <row r="54" spans="1:16" ht="12.75">
      <c r="A54" t="s">
        <v>49</v>
      </c>
      <c s="34" t="s">
        <v>105</v>
      </c>
      <c s="34" t="s">
        <v>106</v>
      </c>
      <c s="35" t="s">
        <v>47</v>
      </c>
      <c s="6" t="s">
        <v>107</v>
      </c>
      <c s="36" t="s">
        <v>62</v>
      </c>
      <c s="37">
        <v>42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82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83</v>
      </c>
    </row>
    <row r="58" spans="1:16" ht="25.5">
      <c r="A58" t="s">
        <v>49</v>
      </c>
      <c s="34" t="s">
        <v>108</v>
      </c>
      <c s="34" t="s">
        <v>109</v>
      </c>
      <c s="35" t="s">
        <v>110</v>
      </c>
      <c s="6" t="s">
        <v>111</v>
      </c>
      <c s="36" t="s">
        <v>112</v>
      </c>
      <c s="37">
        <v>128.72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57</v>
      </c>
    </row>
    <row r="61" spans="1:5" ht="165.75">
      <c r="A61" t="s">
        <v>58</v>
      </c>
      <c r="E61" s="39" t="s">
        <v>113</v>
      </c>
    </row>
    <row r="62" spans="1:13" ht="12.75">
      <c r="A62" t="s">
        <v>46</v>
      </c>
      <c r="C62" s="31" t="s">
        <v>27</v>
      </c>
      <c r="E62" s="33" t="s">
        <v>114</v>
      </c>
      <c r="J62" s="32">
        <f>0</f>
      </c>
      <c s="32">
        <f>0</f>
      </c>
      <c s="32">
        <f>0+L63+L67+L71+L75+L79+L83+L87+L91+L95+L99+L103+L107+L111+L115+L119+L123+L127+L131+L135+L139+L143+L147+L151+L155+L159+L163+L167+L171+L175+L179+L183+L187+L191+L195</f>
      </c>
      <c s="32">
        <f>0+M63+M67+M71+M75+M79+M83+M87+M91+M95+M99+M103+M107+M111+M115+M119+M123+M127+M131+M135+M139+M143+M147+M151+M155+M159+M163+M167+M171+M175+M179+M183+M187+M191+M195</f>
      </c>
    </row>
    <row r="63" spans="1:16" ht="12.75">
      <c r="A63" t="s">
        <v>49</v>
      </c>
      <c s="34" t="s">
        <v>115</v>
      </c>
      <c s="34" t="s">
        <v>116</v>
      </c>
      <c s="35" t="s">
        <v>47</v>
      </c>
      <c s="6" t="s">
        <v>117</v>
      </c>
      <c s="36" t="s">
        <v>118</v>
      </c>
      <c s="37">
        <v>19.296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12.75">
      <c r="A64" s="35" t="s">
        <v>54</v>
      </c>
      <c r="E64" s="39" t="s">
        <v>55</v>
      </c>
    </row>
    <row r="65" spans="1:5" ht="12.75">
      <c r="A65" s="35" t="s">
        <v>56</v>
      </c>
      <c r="E65" s="40" t="s">
        <v>119</v>
      </c>
    </row>
    <row r="66" spans="1:5" ht="25.5">
      <c r="A66" t="s">
        <v>58</v>
      </c>
      <c r="E66" s="39" t="s">
        <v>120</v>
      </c>
    </row>
    <row r="67" spans="1:16" ht="12.75">
      <c r="A67" t="s">
        <v>49</v>
      </c>
      <c s="34" t="s">
        <v>121</v>
      </c>
      <c s="34" t="s">
        <v>122</v>
      </c>
      <c s="35" t="s">
        <v>47</v>
      </c>
      <c s="6" t="s">
        <v>123</v>
      </c>
      <c s="36" t="s">
        <v>118</v>
      </c>
      <c s="37">
        <v>28.008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55</v>
      </c>
    </row>
    <row r="69" spans="1:5" ht="12.75">
      <c r="A69" s="35" t="s">
        <v>56</v>
      </c>
      <c r="E69" s="40" t="s">
        <v>124</v>
      </c>
    </row>
    <row r="70" spans="1:5" ht="25.5">
      <c r="A70" t="s">
        <v>58</v>
      </c>
      <c r="E70" s="39" t="s">
        <v>120</v>
      </c>
    </row>
    <row r="71" spans="1:16" ht="12.75">
      <c r="A71" t="s">
        <v>49</v>
      </c>
      <c s="34" t="s">
        <v>125</v>
      </c>
      <c s="34" t="s">
        <v>126</v>
      </c>
      <c s="35" t="s">
        <v>47</v>
      </c>
      <c s="6" t="s">
        <v>127</v>
      </c>
      <c s="36" t="s">
        <v>118</v>
      </c>
      <c s="37">
        <v>19.296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82</v>
      </c>
      <c>
        <f>(M71*21)/100</f>
      </c>
      <c t="s">
        <v>27</v>
      </c>
    </row>
    <row r="72" spans="1:5" ht="12.75">
      <c r="A72" s="35" t="s">
        <v>54</v>
      </c>
      <c r="E72" s="39" t="s">
        <v>55</v>
      </c>
    </row>
    <row r="73" spans="1:5" ht="12.75">
      <c r="A73" s="35" t="s">
        <v>56</v>
      </c>
      <c r="E73" s="40" t="s">
        <v>119</v>
      </c>
    </row>
    <row r="74" spans="1:5" ht="12.75">
      <c r="A74" t="s">
        <v>58</v>
      </c>
      <c r="E74" s="39" t="s">
        <v>83</v>
      </c>
    </row>
    <row r="75" spans="1:16" ht="12.75">
      <c r="A75" t="s">
        <v>49</v>
      </c>
      <c s="34" t="s">
        <v>128</v>
      </c>
      <c s="34" t="s">
        <v>129</v>
      </c>
      <c s="35" t="s">
        <v>47</v>
      </c>
      <c s="6" t="s">
        <v>130</v>
      </c>
      <c s="36" t="s">
        <v>118</v>
      </c>
      <c s="37">
        <v>28.008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82</v>
      </c>
      <c>
        <f>(M75*21)/100</f>
      </c>
      <c t="s">
        <v>27</v>
      </c>
    </row>
    <row r="76" spans="1:5" ht="12.75">
      <c r="A76" s="35" t="s">
        <v>54</v>
      </c>
      <c r="E76" s="39" t="s">
        <v>55</v>
      </c>
    </row>
    <row r="77" spans="1:5" ht="12.75">
      <c r="A77" s="35" t="s">
        <v>56</v>
      </c>
      <c r="E77" s="40" t="s">
        <v>124</v>
      </c>
    </row>
    <row r="78" spans="1:5" ht="12.75">
      <c r="A78" t="s">
        <v>58</v>
      </c>
      <c r="E78" s="39" t="s">
        <v>83</v>
      </c>
    </row>
    <row r="79" spans="1:16" ht="25.5">
      <c r="A79" t="s">
        <v>49</v>
      </c>
      <c s="34" t="s">
        <v>131</v>
      </c>
      <c s="34" t="s">
        <v>132</v>
      </c>
      <c s="35" t="s">
        <v>47</v>
      </c>
      <c s="6" t="s">
        <v>133</v>
      </c>
      <c s="36" t="s">
        <v>62</v>
      </c>
      <c s="37">
        <v>16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82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104</v>
      </c>
    </row>
    <row r="82" spans="1:5" ht="12.75">
      <c r="A82" t="s">
        <v>58</v>
      </c>
      <c r="E82" s="39" t="s">
        <v>83</v>
      </c>
    </row>
    <row r="83" spans="1:16" ht="25.5">
      <c r="A83" t="s">
        <v>49</v>
      </c>
      <c s="34" t="s">
        <v>134</v>
      </c>
      <c s="34" t="s">
        <v>135</v>
      </c>
      <c s="35" t="s">
        <v>47</v>
      </c>
      <c s="6" t="s">
        <v>136</v>
      </c>
      <c s="36" t="s">
        <v>62</v>
      </c>
      <c s="37">
        <v>6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82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104</v>
      </c>
    </row>
    <row r="86" spans="1:5" ht="12.75">
      <c r="A86" t="s">
        <v>58</v>
      </c>
      <c r="E86" s="39" t="s">
        <v>83</v>
      </c>
    </row>
    <row r="87" spans="1:16" ht="25.5">
      <c r="A87" t="s">
        <v>49</v>
      </c>
      <c s="34" t="s">
        <v>137</v>
      </c>
      <c s="34" t="s">
        <v>138</v>
      </c>
      <c s="35" t="s">
        <v>47</v>
      </c>
      <c s="6" t="s">
        <v>139</v>
      </c>
      <c s="36" t="s">
        <v>62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82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104</v>
      </c>
    </row>
    <row r="90" spans="1:5" ht="12.75">
      <c r="A90" t="s">
        <v>58</v>
      </c>
      <c r="E90" s="39" t="s">
        <v>83</v>
      </c>
    </row>
    <row r="91" spans="1:16" ht="25.5">
      <c r="A91" t="s">
        <v>49</v>
      </c>
      <c s="34" t="s">
        <v>140</v>
      </c>
      <c s="34" t="s">
        <v>141</v>
      </c>
      <c s="35" t="s">
        <v>47</v>
      </c>
      <c s="6" t="s">
        <v>142</v>
      </c>
      <c s="36" t="s">
        <v>62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82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104</v>
      </c>
    </row>
    <row r="94" spans="1:5" ht="12.75">
      <c r="A94" t="s">
        <v>58</v>
      </c>
      <c r="E94" s="39" t="s">
        <v>83</v>
      </c>
    </row>
    <row r="95" spans="1:16" ht="12.75">
      <c r="A95" t="s">
        <v>49</v>
      </c>
      <c s="34" t="s">
        <v>143</v>
      </c>
      <c s="34" t="s">
        <v>144</v>
      </c>
      <c s="35" t="s">
        <v>47</v>
      </c>
      <c s="6" t="s">
        <v>145</v>
      </c>
      <c s="36" t="s">
        <v>146</v>
      </c>
      <c s="37">
        <v>123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57</v>
      </c>
    </row>
    <row r="98" spans="1:5" ht="38.25">
      <c r="A98" t="s">
        <v>58</v>
      </c>
      <c r="E98" s="39" t="s">
        <v>147</v>
      </c>
    </row>
    <row r="99" spans="1:16" ht="12.75">
      <c r="A99" t="s">
        <v>49</v>
      </c>
      <c s="34" t="s">
        <v>148</v>
      </c>
      <c s="34" t="s">
        <v>149</v>
      </c>
      <c s="35" t="s">
        <v>47</v>
      </c>
      <c s="6" t="s">
        <v>150</v>
      </c>
      <c s="36" t="s">
        <v>146</v>
      </c>
      <c s="37">
        <v>11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57</v>
      </c>
    </row>
    <row r="102" spans="1:5" ht="38.25">
      <c r="A102" t="s">
        <v>58</v>
      </c>
      <c r="E102" s="39" t="s">
        <v>151</v>
      </c>
    </row>
    <row r="103" spans="1:16" ht="12.75">
      <c r="A103" t="s">
        <v>49</v>
      </c>
      <c s="34" t="s">
        <v>152</v>
      </c>
      <c s="34" t="s">
        <v>153</v>
      </c>
      <c s="35" t="s">
        <v>47</v>
      </c>
      <c s="6" t="s">
        <v>154</v>
      </c>
      <c s="36" t="s">
        <v>81</v>
      </c>
      <c s="37">
        <v>20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104</v>
      </c>
    </row>
    <row r="106" spans="1:5" ht="38.25">
      <c r="A106" t="s">
        <v>58</v>
      </c>
      <c r="E106" s="39" t="s">
        <v>155</v>
      </c>
    </row>
    <row r="107" spans="1:16" ht="12.75">
      <c r="A107" t="s">
        <v>49</v>
      </c>
      <c s="34" t="s">
        <v>156</v>
      </c>
      <c s="34" t="s">
        <v>157</v>
      </c>
      <c s="35" t="s">
        <v>47</v>
      </c>
      <c s="6" t="s">
        <v>158</v>
      </c>
      <c s="36" t="s">
        <v>81</v>
      </c>
      <c s="37">
        <v>62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104</v>
      </c>
    </row>
    <row r="110" spans="1:5" ht="38.25">
      <c r="A110" t="s">
        <v>58</v>
      </c>
      <c r="E110" s="39" t="s">
        <v>155</v>
      </c>
    </row>
    <row r="111" spans="1:16" ht="12.75">
      <c r="A111" t="s">
        <v>49</v>
      </c>
      <c s="34" t="s">
        <v>159</v>
      </c>
      <c s="34" t="s">
        <v>160</v>
      </c>
      <c s="35" t="s">
        <v>47</v>
      </c>
      <c s="6" t="s">
        <v>161</v>
      </c>
      <c s="36" t="s">
        <v>81</v>
      </c>
      <c s="37">
        <v>10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104</v>
      </c>
    </row>
    <row r="114" spans="1:5" ht="38.25">
      <c r="A114" t="s">
        <v>58</v>
      </c>
      <c r="E114" s="39" t="s">
        <v>155</v>
      </c>
    </row>
    <row r="115" spans="1:16" ht="25.5">
      <c r="A115" t="s">
        <v>49</v>
      </c>
      <c s="34" t="s">
        <v>162</v>
      </c>
      <c s="34" t="s">
        <v>163</v>
      </c>
      <c s="35" t="s">
        <v>47</v>
      </c>
      <c s="6" t="s">
        <v>164</v>
      </c>
      <c s="36" t="s">
        <v>62</v>
      </c>
      <c s="37">
        <v>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82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104</v>
      </c>
    </row>
    <row r="118" spans="1:5" ht="12.75">
      <c r="A118" t="s">
        <v>58</v>
      </c>
      <c r="E118" s="39" t="s">
        <v>83</v>
      </c>
    </row>
    <row r="119" spans="1:16" ht="25.5">
      <c r="A119" t="s">
        <v>49</v>
      </c>
      <c s="34" t="s">
        <v>165</v>
      </c>
      <c s="34" t="s">
        <v>166</v>
      </c>
      <c s="35" t="s">
        <v>47</v>
      </c>
      <c s="6" t="s">
        <v>167</v>
      </c>
      <c s="36" t="s">
        <v>62</v>
      </c>
      <c s="37">
        <v>6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82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104</v>
      </c>
    </row>
    <row r="122" spans="1:5" ht="12.75">
      <c r="A122" t="s">
        <v>58</v>
      </c>
      <c r="E122" s="39" t="s">
        <v>83</v>
      </c>
    </row>
    <row r="123" spans="1:16" ht="25.5">
      <c r="A123" t="s">
        <v>49</v>
      </c>
      <c s="34" t="s">
        <v>168</v>
      </c>
      <c s="34" t="s">
        <v>169</v>
      </c>
      <c s="35" t="s">
        <v>47</v>
      </c>
      <c s="6" t="s">
        <v>170</v>
      </c>
      <c s="36" t="s">
        <v>62</v>
      </c>
      <c s="37">
        <v>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82</v>
      </c>
      <c>
        <f>(M123*21)/100</f>
      </c>
      <c t="s">
        <v>27</v>
      </c>
    </row>
    <row r="124" spans="1:5" ht="12.75">
      <c r="A124" s="35" t="s">
        <v>54</v>
      </c>
      <c r="E124" s="39" t="s">
        <v>55</v>
      </c>
    </row>
    <row r="125" spans="1:5" ht="12.75">
      <c r="A125" s="35" t="s">
        <v>56</v>
      </c>
      <c r="E125" s="40" t="s">
        <v>104</v>
      </c>
    </row>
    <row r="126" spans="1:5" ht="12.75">
      <c r="A126" t="s">
        <v>58</v>
      </c>
      <c r="E126" s="39" t="s">
        <v>83</v>
      </c>
    </row>
    <row r="127" spans="1:16" ht="12.75">
      <c r="A127" t="s">
        <v>49</v>
      </c>
      <c s="34" t="s">
        <v>171</v>
      </c>
      <c s="34" t="s">
        <v>172</v>
      </c>
      <c s="35" t="s">
        <v>47</v>
      </c>
      <c s="6" t="s">
        <v>173</v>
      </c>
      <c s="36" t="s">
        <v>62</v>
      </c>
      <c s="37">
        <v>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82</v>
      </c>
      <c>
        <f>(M127*21)/100</f>
      </c>
      <c t="s">
        <v>27</v>
      </c>
    </row>
    <row r="128" spans="1:5" ht="12.75">
      <c r="A128" s="35" t="s">
        <v>54</v>
      </c>
      <c r="E128" s="39" t="s">
        <v>55</v>
      </c>
    </row>
    <row r="129" spans="1:5" ht="12.75">
      <c r="A129" s="35" t="s">
        <v>56</v>
      </c>
      <c r="E129" s="40" t="s">
        <v>57</v>
      </c>
    </row>
    <row r="130" spans="1:5" ht="12.75">
      <c r="A130" t="s">
        <v>58</v>
      </c>
      <c r="E130" s="39" t="s">
        <v>83</v>
      </c>
    </row>
    <row r="131" spans="1:16" ht="12.75">
      <c r="A131" t="s">
        <v>49</v>
      </c>
      <c s="34" t="s">
        <v>174</v>
      </c>
      <c s="34" t="s">
        <v>175</v>
      </c>
      <c s="35" t="s">
        <v>47</v>
      </c>
      <c s="6" t="s">
        <v>176</v>
      </c>
      <c s="36" t="s">
        <v>62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82</v>
      </c>
      <c>
        <f>(M131*21)/100</f>
      </c>
      <c t="s">
        <v>27</v>
      </c>
    </row>
    <row r="132" spans="1:5" ht="12.75">
      <c r="A132" s="35" t="s">
        <v>54</v>
      </c>
      <c r="E132" s="39" t="s">
        <v>55</v>
      </c>
    </row>
    <row r="133" spans="1:5" ht="12.75">
      <c r="A133" s="35" t="s">
        <v>56</v>
      </c>
      <c r="E133" s="40" t="s">
        <v>57</v>
      </c>
    </row>
    <row r="134" spans="1:5" ht="12.75">
      <c r="A134" t="s">
        <v>58</v>
      </c>
      <c r="E134" s="39" t="s">
        <v>83</v>
      </c>
    </row>
    <row r="135" spans="1:16" ht="12.75">
      <c r="A135" t="s">
        <v>49</v>
      </c>
      <c s="34" t="s">
        <v>177</v>
      </c>
      <c s="34" t="s">
        <v>178</v>
      </c>
      <c s="35" t="s">
        <v>47</v>
      </c>
      <c s="6" t="s">
        <v>179</v>
      </c>
      <c s="36" t="s">
        <v>62</v>
      </c>
      <c s="37">
        <v>63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82</v>
      </c>
      <c>
        <f>(M135*21)/100</f>
      </c>
      <c t="s">
        <v>27</v>
      </c>
    </row>
    <row r="136" spans="1:5" ht="12.75">
      <c r="A136" s="35" t="s">
        <v>54</v>
      </c>
      <c r="E136" s="39" t="s">
        <v>55</v>
      </c>
    </row>
    <row r="137" spans="1:5" ht="12.75">
      <c r="A137" s="35" t="s">
        <v>56</v>
      </c>
      <c r="E137" s="40" t="s">
        <v>57</v>
      </c>
    </row>
    <row r="138" spans="1:5" ht="12.75">
      <c r="A138" t="s">
        <v>58</v>
      </c>
      <c r="E138" s="39" t="s">
        <v>83</v>
      </c>
    </row>
    <row r="139" spans="1:16" ht="12.75">
      <c r="A139" t="s">
        <v>49</v>
      </c>
      <c s="34" t="s">
        <v>180</v>
      </c>
      <c s="34" t="s">
        <v>181</v>
      </c>
      <c s="35" t="s">
        <v>47</v>
      </c>
      <c s="6" t="s">
        <v>182</v>
      </c>
      <c s="36" t="s">
        <v>62</v>
      </c>
      <c s="37">
        <v>11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82</v>
      </c>
      <c>
        <f>(M139*21)/100</f>
      </c>
      <c t="s">
        <v>27</v>
      </c>
    </row>
    <row r="140" spans="1:5" ht="12.75">
      <c r="A140" s="35" t="s">
        <v>54</v>
      </c>
      <c r="E140" s="39" t="s">
        <v>55</v>
      </c>
    </row>
    <row r="141" spans="1:5" ht="12.75">
      <c r="A141" s="35" t="s">
        <v>56</v>
      </c>
      <c r="E141" s="40" t="s">
        <v>57</v>
      </c>
    </row>
    <row r="142" spans="1:5" ht="12.75">
      <c r="A142" t="s">
        <v>58</v>
      </c>
      <c r="E142" s="39" t="s">
        <v>83</v>
      </c>
    </row>
    <row r="143" spans="1:16" ht="12.75">
      <c r="A143" t="s">
        <v>49</v>
      </c>
      <c s="34" t="s">
        <v>183</v>
      </c>
      <c s="34" t="s">
        <v>184</v>
      </c>
      <c s="35" t="s">
        <v>47</v>
      </c>
      <c s="6" t="s">
        <v>185</v>
      </c>
      <c s="36" t="s">
        <v>62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82</v>
      </c>
      <c>
        <f>(M143*21)/100</f>
      </c>
      <c t="s">
        <v>27</v>
      </c>
    </row>
    <row r="144" spans="1:5" ht="12.75">
      <c r="A144" s="35" t="s">
        <v>54</v>
      </c>
      <c r="E144" s="39" t="s">
        <v>55</v>
      </c>
    </row>
    <row r="145" spans="1:5" ht="12.75">
      <c r="A145" s="35" t="s">
        <v>56</v>
      </c>
      <c r="E145" s="40" t="s">
        <v>57</v>
      </c>
    </row>
    <row r="146" spans="1:5" ht="12.75">
      <c r="A146" t="s">
        <v>58</v>
      </c>
      <c r="E146" s="39" t="s">
        <v>83</v>
      </c>
    </row>
    <row r="147" spans="1:16" ht="12.75">
      <c r="A147" t="s">
        <v>49</v>
      </c>
      <c s="34" t="s">
        <v>186</v>
      </c>
      <c s="34" t="s">
        <v>187</v>
      </c>
      <c s="35" t="s">
        <v>47</v>
      </c>
      <c s="6" t="s">
        <v>188</v>
      </c>
      <c s="36" t="s">
        <v>62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82</v>
      </c>
      <c>
        <f>(M147*21)/100</f>
      </c>
      <c t="s">
        <v>27</v>
      </c>
    </row>
    <row r="148" spans="1:5" ht="12.75">
      <c r="A148" s="35" t="s">
        <v>54</v>
      </c>
      <c r="E148" s="39" t="s">
        <v>55</v>
      </c>
    </row>
    <row r="149" spans="1:5" ht="12.75">
      <c r="A149" s="35" t="s">
        <v>56</v>
      </c>
      <c r="E149" s="40" t="s">
        <v>57</v>
      </c>
    </row>
    <row r="150" spans="1:5" ht="12.75">
      <c r="A150" t="s">
        <v>58</v>
      </c>
      <c r="E150" s="39" t="s">
        <v>83</v>
      </c>
    </row>
    <row r="151" spans="1:16" ht="12.75">
      <c r="A151" t="s">
        <v>49</v>
      </c>
      <c s="34" t="s">
        <v>189</v>
      </c>
      <c s="34" t="s">
        <v>190</v>
      </c>
      <c s="35" t="s">
        <v>47</v>
      </c>
      <c s="6" t="s">
        <v>191</v>
      </c>
      <c s="36" t="s">
        <v>62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82</v>
      </c>
      <c>
        <f>(M151*21)/100</f>
      </c>
      <c t="s">
        <v>27</v>
      </c>
    </row>
    <row r="152" spans="1:5" ht="12.75">
      <c r="A152" s="35" t="s">
        <v>54</v>
      </c>
      <c r="E152" s="39" t="s">
        <v>55</v>
      </c>
    </row>
    <row r="153" spans="1:5" ht="12.75">
      <c r="A153" s="35" t="s">
        <v>56</v>
      </c>
      <c r="E153" s="40" t="s">
        <v>57</v>
      </c>
    </row>
    <row r="154" spans="1:5" ht="12.75">
      <c r="A154" t="s">
        <v>58</v>
      </c>
      <c r="E154" s="39" t="s">
        <v>83</v>
      </c>
    </row>
    <row r="155" spans="1:16" ht="12.75">
      <c r="A155" t="s">
        <v>49</v>
      </c>
      <c s="34" t="s">
        <v>192</v>
      </c>
      <c s="34" t="s">
        <v>193</v>
      </c>
      <c s="35" t="s">
        <v>47</v>
      </c>
      <c s="6" t="s">
        <v>194</v>
      </c>
      <c s="36" t="s">
        <v>62</v>
      </c>
      <c s="37">
        <v>3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82</v>
      </c>
      <c>
        <f>(M155*21)/100</f>
      </c>
      <c t="s">
        <v>27</v>
      </c>
    </row>
    <row r="156" spans="1:5" ht="12.75">
      <c r="A156" s="35" t="s">
        <v>54</v>
      </c>
      <c r="E156" s="39" t="s">
        <v>55</v>
      </c>
    </row>
    <row r="157" spans="1:5" ht="12.75">
      <c r="A157" s="35" t="s">
        <v>56</v>
      </c>
      <c r="E157" s="40" t="s">
        <v>57</v>
      </c>
    </row>
    <row r="158" spans="1:5" ht="12.75">
      <c r="A158" t="s">
        <v>58</v>
      </c>
      <c r="E158" s="39" t="s">
        <v>83</v>
      </c>
    </row>
    <row r="159" spans="1:16" ht="12.75">
      <c r="A159" t="s">
        <v>49</v>
      </c>
      <c s="34" t="s">
        <v>195</v>
      </c>
      <c s="34" t="s">
        <v>196</v>
      </c>
      <c s="35" t="s">
        <v>47</v>
      </c>
      <c s="6" t="s">
        <v>197</v>
      </c>
      <c s="36" t="s">
        <v>62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27</v>
      </c>
    </row>
    <row r="160" spans="1:5" ht="12.75">
      <c r="A160" s="35" t="s">
        <v>54</v>
      </c>
      <c r="E160" s="39" t="s">
        <v>55</v>
      </c>
    </row>
    <row r="161" spans="1:5" ht="12.75">
      <c r="A161" s="35" t="s">
        <v>56</v>
      </c>
      <c r="E161" s="40" t="s">
        <v>57</v>
      </c>
    </row>
    <row r="162" spans="1:5" ht="38.25">
      <c r="A162" t="s">
        <v>58</v>
      </c>
      <c r="E162" s="39" t="s">
        <v>198</v>
      </c>
    </row>
    <row r="163" spans="1:16" ht="12.75">
      <c r="A163" t="s">
        <v>49</v>
      </c>
      <c s="34" t="s">
        <v>199</v>
      </c>
      <c s="34" t="s">
        <v>200</v>
      </c>
      <c s="35" t="s">
        <v>47</v>
      </c>
      <c s="6" t="s">
        <v>201</v>
      </c>
      <c s="36" t="s">
        <v>62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82</v>
      </c>
      <c>
        <f>(M163*21)/100</f>
      </c>
      <c t="s">
        <v>27</v>
      </c>
    </row>
    <row r="164" spans="1:5" ht="12.75">
      <c r="A164" s="35" t="s">
        <v>54</v>
      </c>
      <c r="E164" s="39" t="s">
        <v>55</v>
      </c>
    </row>
    <row r="165" spans="1:5" ht="12.75">
      <c r="A165" s="35" t="s">
        <v>56</v>
      </c>
      <c r="E165" s="40" t="s">
        <v>57</v>
      </c>
    </row>
    <row r="166" spans="1:5" ht="12.75">
      <c r="A166" t="s">
        <v>58</v>
      </c>
      <c r="E166" s="39" t="s">
        <v>83</v>
      </c>
    </row>
    <row r="167" spans="1:16" ht="12.75">
      <c r="A167" t="s">
        <v>49</v>
      </c>
      <c s="34" t="s">
        <v>202</v>
      </c>
      <c s="34" t="s">
        <v>203</v>
      </c>
      <c s="35" t="s">
        <v>47</v>
      </c>
      <c s="6" t="s">
        <v>204</v>
      </c>
      <c s="36" t="s">
        <v>62</v>
      </c>
      <c s="37">
        <v>3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82</v>
      </c>
      <c>
        <f>(M167*21)/100</f>
      </c>
      <c t="s">
        <v>27</v>
      </c>
    </row>
    <row r="168" spans="1:5" ht="12.75">
      <c r="A168" s="35" t="s">
        <v>54</v>
      </c>
      <c r="E168" s="39" t="s">
        <v>55</v>
      </c>
    </row>
    <row r="169" spans="1:5" ht="12.75">
      <c r="A169" s="35" t="s">
        <v>56</v>
      </c>
      <c r="E169" s="40" t="s">
        <v>57</v>
      </c>
    </row>
    <row r="170" spans="1:5" ht="12.75">
      <c r="A170" t="s">
        <v>58</v>
      </c>
      <c r="E170" s="39" t="s">
        <v>83</v>
      </c>
    </row>
    <row r="171" spans="1:16" ht="12.75">
      <c r="A171" t="s">
        <v>49</v>
      </c>
      <c s="34" t="s">
        <v>205</v>
      </c>
      <c s="34" t="s">
        <v>206</v>
      </c>
      <c s="35" t="s">
        <v>47</v>
      </c>
      <c s="6" t="s">
        <v>207</v>
      </c>
      <c s="36" t="s">
        <v>208</v>
      </c>
      <c s="37">
        <v>16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82</v>
      </c>
      <c>
        <f>(M171*21)/100</f>
      </c>
      <c t="s">
        <v>27</v>
      </c>
    </row>
    <row r="172" spans="1:5" ht="12.75">
      <c r="A172" s="35" t="s">
        <v>54</v>
      </c>
      <c r="E172" s="39" t="s">
        <v>55</v>
      </c>
    </row>
    <row r="173" spans="1:5" ht="12.75">
      <c r="A173" s="35" t="s">
        <v>56</v>
      </c>
      <c r="E173" s="40" t="s">
        <v>57</v>
      </c>
    </row>
    <row r="174" spans="1:5" ht="12.75">
      <c r="A174" t="s">
        <v>58</v>
      </c>
      <c r="E174" s="39" t="s">
        <v>83</v>
      </c>
    </row>
    <row r="175" spans="1:16" ht="12.75">
      <c r="A175" t="s">
        <v>49</v>
      </c>
      <c s="34" t="s">
        <v>209</v>
      </c>
      <c s="34" t="s">
        <v>210</v>
      </c>
      <c s="35" t="s">
        <v>47</v>
      </c>
      <c s="6" t="s">
        <v>211</v>
      </c>
      <c s="36" t="s">
        <v>81</v>
      </c>
      <c s="37">
        <v>54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53</v>
      </c>
      <c>
        <f>(M175*21)/100</f>
      </c>
      <c t="s">
        <v>27</v>
      </c>
    </row>
    <row r="176" spans="1:5" ht="12.75">
      <c r="A176" s="35" t="s">
        <v>54</v>
      </c>
      <c r="E176" s="39" t="s">
        <v>55</v>
      </c>
    </row>
    <row r="177" spans="1:5" ht="12.75">
      <c r="A177" s="35" t="s">
        <v>56</v>
      </c>
      <c r="E177" s="40" t="s">
        <v>212</v>
      </c>
    </row>
    <row r="178" spans="1:5" ht="51">
      <c r="A178" t="s">
        <v>58</v>
      </c>
      <c r="E178" s="39" t="s">
        <v>213</v>
      </c>
    </row>
    <row r="179" spans="1:16" ht="12.75">
      <c r="A179" t="s">
        <v>49</v>
      </c>
      <c s="34" t="s">
        <v>214</v>
      </c>
      <c s="34" t="s">
        <v>215</v>
      </c>
      <c s="35" t="s">
        <v>47</v>
      </c>
      <c s="6" t="s">
        <v>216</v>
      </c>
      <c s="36" t="s">
        <v>62</v>
      </c>
      <c s="37">
        <v>14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82</v>
      </c>
      <c>
        <f>(M179*21)/100</f>
      </c>
      <c t="s">
        <v>27</v>
      </c>
    </row>
    <row r="180" spans="1:5" ht="12.75">
      <c r="A180" s="35" t="s">
        <v>54</v>
      </c>
      <c r="E180" s="39" t="s">
        <v>55</v>
      </c>
    </row>
    <row r="181" spans="1:5" ht="12.75">
      <c r="A181" s="35" t="s">
        <v>56</v>
      </c>
      <c r="E181" s="40" t="s">
        <v>212</v>
      </c>
    </row>
    <row r="182" spans="1:5" ht="12.75">
      <c r="A182" t="s">
        <v>58</v>
      </c>
      <c r="E182" s="39" t="s">
        <v>83</v>
      </c>
    </row>
    <row r="183" spans="1:16" ht="25.5">
      <c r="A183" t="s">
        <v>49</v>
      </c>
      <c s="34" t="s">
        <v>217</v>
      </c>
      <c s="34" t="s">
        <v>218</v>
      </c>
      <c s="35" t="s">
        <v>47</v>
      </c>
      <c s="6" t="s">
        <v>219</v>
      </c>
      <c s="36" t="s">
        <v>81</v>
      </c>
      <c s="37">
        <v>8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53</v>
      </c>
      <c>
        <f>(M183*21)/100</f>
      </c>
      <c t="s">
        <v>27</v>
      </c>
    </row>
    <row r="184" spans="1:5" ht="12.75">
      <c r="A184" s="35" t="s">
        <v>54</v>
      </c>
      <c r="E184" s="39" t="s">
        <v>55</v>
      </c>
    </row>
    <row r="185" spans="1:5" ht="12.75">
      <c r="A185" s="35" t="s">
        <v>56</v>
      </c>
      <c r="E185" s="40" t="s">
        <v>57</v>
      </c>
    </row>
    <row r="186" spans="1:5" ht="51">
      <c r="A186" t="s">
        <v>58</v>
      </c>
      <c r="E186" s="39" t="s">
        <v>220</v>
      </c>
    </row>
    <row r="187" spans="1:16" ht="25.5">
      <c r="A187" t="s">
        <v>49</v>
      </c>
      <c s="34" t="s">
        <v>221</v>
      </c>
      <c s="34" t="s">
        <v>222</v>
      </c>
      <c s="35" t="s">
        <v>47</v>
      </c>
      <c s="6" t="s">
        <v>223</v>
      </c>
      <c s="36" t="s">
        <v>81</v>
      </c>
      <c s="37">
        <v>8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53</v>
      </c>
      <c>
        <f>(M187*21)/100</f>
      </c>
      <c t="s">
        <v>27</v>
      </c>
    </row>
    <row r="188" spans="1:5" ht="12.75">
      <c r="A188" s="35" t="s">
        <v>54</v>
      </c>
      <c r="E188" s="39" t="s">
        <v>55</v>
      </c>
    </row>
    <row r="189" spans="1:5" ht="12.75">
      <c r="A189" s="35" t="s">
        <v>56</v>
      </c>
      <c r="E189" s="40" t="s">
        <v>57</v>
      </c>
    </row>
    <row r="190" spans="1:5" ht="38.25">
      <c r="A190" t="s">
        <v>58</v>
      </c>
      <c r="E190" s="39" t="s">
        <v>224</v>
      </c>
    </row>
    <row r="191" spans="1:16" ht="12.75">
      <c r="A191" t="s">
        <v>49</v>
      </c>
      <c s="34" t="s">
        <v>225</v>
      </c>
      <c s="34" t="s">
        <v>226</v>
      </c>
      <c s="35" t="s">
        <v>47</v>
      </c>
      <c s="6" t="s">
        <v>227</v>
      </c>
      <c s="36" t="s">
        <v>66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53</v>
      </c>
      <c>
        <f>(M191*21)/100</f>
      </c>
      <c t="s">
        <v>27</v>
      </c>
    </row>
    <row r="192" spans="1:5" ht="12.75">
      <c r="A192" s="35" t="s">
        <v>54</v>
      </c>
      <c r="E192" s="39" t="s">
        <v>55</v>
      </c>
    </row>
    <row r="193" spans="1:5" ht="12.75">
      <c r="A193" s="35" t="s">
        <v>56</v>
      </c>
      <c r="E193" s="40" t="s">
        <v>57</v>
      </c>
    </row>
    <row r="194" spans="1:5" ht="25.5">
      <c r="A194" t="s">
        <v>58</v>
      </c>
      <c r="E194" s="39" t="s">
        <v>228</v>
      </c>
    </row>
    <row r="195" spans="1:16" ht="12.75">
      <c r="A195" t="s">
        <v>49</v>
      </c>
      <c s="34" t="s">
        <v>229</v>
      </c>
      <c s="34" t="s">
        <v>230</v>
      </c>
      <c s="35" t="s">
        <v>47</v>
      </c>
      <c s="6" t="s">
        <v>231</v>
      </c>
      <c s="36" t="s">
        <v>62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53</v>
      </c>
      <c>
        <f>(M195*21)/100</f>
      </c>
      <c t="s">
        <v>27</v>
      </c>
    </row>
    <row r="196" spans="1:5" ht="12.75">
      <c r="A196" s="35" t="s">
        <v>54</v>
      </c>
      <c r="E196" s="39" t="s">
        <v>55</v>
      </c>
    </row>
    <row r="197" spans="1:5" ht="12.75">
      <c r="A197" s="35" t="s">
        <v>56</v>
      </c>
      <c r="E197" s="40" t="s">
        <v>57</v>
      </c>
    </row>
    <row r="198" spans="1:5" ht="12.75">
      <c r="A198" t="s">
        <v>58</v>
      </c>
      <c r="E198" s="39" t="s">
        <v>232</v>
      </c>
    </row>
    <row r="199" spans="1:13" ht="12.75">
      <c r="A199" t="s">
        <v>46</v>
      </c>
      <c r="C199" s="31" t="s">
        <v>26</v>
      </c>
      <c r="E199" s="33" t="s">
        <v>233</v>
      </c>
      <c r="J199" s="32">
        <f>0</f>
      </c>
      <c s="32">
        <f>0</f>
      </c>
      <c s="32">
        <f>0+L200+L204+L208+L212+L216+L220+L224+L228+L232+L236+L240+L244+L248+L252+L256+L260+L264</f>
      </c>
      <c s="32">
        <f>0+M200+M204+M208+M212+M216+M220+M224+M228+M232+M236+M240+M244+M248+M252+M256+M260+M264</f>
      </c>
    </row>
    <row r="200" spans="1:16" ht="12.75">
      <c r="A200" t="s">
        <v>49</v>
      </c>
      <c s="34" t="s">
        <v>234</v>
      </c>
      <c s="34" t="s">
        <v>235</v>
      </c>
      <c s="35" t="s">
        <v>47</v>
      </c>
      <c s="6" t="s">
        <v>236</v>
      </c>
      <c s="36" t="s">
        <v>62</v>
      </c>
      <c s="37">
        <v>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82</v>
      </c>
      <c>
        <f>(M200*21)/100</f>
      </c>
      <c t="s">
        <v>27</v>
      </c>
    </row>
    <row r="201" spans="1:5" ht="12.75">
      <c r="A201" s="35" t="s">
        <v>54</v>
      </c>
      <c r="E201" s="39" t="s">
        <v>55</v>
      </c>
    </row>
    <row r="202" spans="1:5" ht="12.75">
      <c r="A202" s="35" t="s">
        <v>56</v>
      </c>
      <c r="E202" s="40" t="s">
        <v>237</v>
      </c>
    </row>
    <row r="203" spans="1:5" ht="12.75">
      <c r="A203" t="s">
        <v>58</v>
      </c>
      <c r="E203" s="39" t="s">
        <v>83</v>
      </c>
    </row>
    <row r="204" spans="1:16" ht="12.75">
      <c r="A204" t="s">
        <v>49</v>
      </c>
      <c s="34" t="s">
        <v>238</v>
      </c>
      <c s="34" t="s">
        <v>239</v>
      </c>
      <c s="35" t="s">
        <v>47</v>
      </c>
      <c s="6" t="s">
        <v>240</v>
      </c>
      <c s="36" t="s">
        <v>62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82</v>
      </c>
      <c>
        <f>(M204*21)/100</f>
      </c>
      <c t="s">
        <v>27</v>
      </c>
    </row>
    <row r="205" spans="1:5" ht="12.75">
      <c r="A205" s="35" t="s">
        <v>54</v>
      </c>
      <c r="E205" s="39" t="s">
        <v>55</v>
      </c>
    </row>
    <row r="206" spans="1:5" ht="12.75">
      <c r="A206" s="35" t="s">
        <v>56</v>
      </c>
      <c r="E206" s="40" t="s">
        <v>237</v>
      </c>
    </row>
    <row r="207" spans="1:5" ht="12.75">
      <c r="A207" t="s">
        <v>58</v>
      </c>
      <c r="E207" s="39" t="s">
        <v>83</v>
      </c>
    </row>
    <row r="208" spans="1:16" ht="12.75">
      <c r="A208" t="s">
        <v>49</v>
      </c>
      <c s="34" t="s">
        <v>241</v>
      </c>
      <c s="34" t="s">
        <v>242</v>
      </c>
      <c s="35" t="s">
        <v>47</v>
      </c>
      <c s="6" t="s">
        <v>243</v>
      </c>
      <c s="36" t="s">
        <v>62</v>
      </c>
      <c s="37">
        <v>1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53</v>
      </c>
      <c>
        <f>(M208*21)/100</f>
      </c>
      <c t="s">
        <v>27</v>
      </c>
    </row>
    <row r="209" spans="1:5" ht="12.75">
      <c r="A209" s="35" t="s">
        <v>54</v>
      </c>
      <c r="E209" s="39" t="s">
        <v>55</v>
      </c>
    </row>
    <row r="210" spans="1:5" ht="12.75">
      <c r="A210" s="35" t="s">
        <v>56</v>
      </c>
      <c r="E210" s="40" t="s">
        <v>237</v>
      </c>
    </row>
    <row r="211" spans="1:5" ht="51">
      <c r="A211" t="s">
        <v>58</v>
      </c>
      <c r="E211" s="39" t="s">
        <v>244</v>
      </c>
    </row>
    <row r="212" spans="1:16" ht="12.75">
      <c r="A212" t="s">
        <v>49</v>
      </c>
      <c s="34" t="s">
        <v>245</v>
      </c>
      <c s="34" t="s">
        <v>246</v>
      </c>
      <c s="35" t="s">
        <v>47</v>
      </c>
      <c s="6" t="s">
        <v>247</v>
      </c>
      <c s="36" t="s">
        <v>62</v>
      </c>
      <c s="37">
        <v>1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82</v>
      </c>
      <c>
        <f>(M212*21)/100</f>
      </c>
      <c t="s">
        <v>27</v>
      </c>
    </row>
    <row r="213" spans="1:5" ht="12.75">
      <c r="A213" s="35" t="s">
        <v>54</v>
      </c>
      <c r="E213" s="39" t="s">
        <v>55</v>
      </c>
    </row>
    <row r="214" spans="1:5" ht="12.75">
      <c r="A214" s="35" t="s">
        <v>56</v>
      </c>
      <c r="E214" s="40" t="s">
        <v>237</v>
      </c>
    </row>
    <row r="215" spans="1:5" ht="12.75">
      <c r="A215" t="s">
        <v>58</v>
      </c>
      <c r="E215" s="39" t="s">
        <v>83</v>
      </c>
    </row>
    <row r="216" spans="1:16" ht="12.75">
      <c r="A216" t="s">
        <v>49</v>
      </c>
      <c s="34" t="s">
        <v>248</v>
      </c>
      <c s="34" t="s">
        <v>249</v>
      </c>
      <c s="35" t="s">
        <v>47</v>
      </c>
      <c s="6" t="s">
        <v>250</v>
      </c>
      <c s="36" t="s">
        <v>62</v>
      </c>
      <c s="37">
        <v>1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53</v>
      </c>
      <c>
        <f>(M216*21)/100</f>
      </c>
      <c t="s">
        <v>27</v>
      </c>
    </row>
    <row r="217" spans="1:5" ht="12.75">
      <c r="A217" s="35" t="s">
        <v>54</v>
      </c>
      <c r="E217" s="39" t="s">
        <v>55</v>
      </c>
    </row>
    <row r="218" spans="1:5" ht="12.75">
      <c r="A218" s="35" t="s">
        <v>56</v>
      </c>
      <c r="E218" s="40" t="s">
        <v>237</v>
      </c>
    </row>
    <row r="219" spans="1:5" ht="12.75">
      <c r="A219" t="s">
        <v>58</v>
      </c>
      <c r="E219" s="39" t="s">
        <v>251</v>
      </c>
    </row>
    <row r="220" spans="1:16" ht="12.75">
      <c r="A220" t="s">
        <v>49</v>
      </c>
      <c s="34" t="s">
        <v>252</v>
      </c>
      <c s="34" t="s">
        <v>253</v>
      </c>
      <c s="35" t="s">
        <v>47</v>
      </c>
      <c s="6" t="s">
        <v>254</v>
      </c>
      <c s="36" t="s">
        <v>62</v>
      </c>
      <c s="37">
        <v>3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82</v>
      </c>
      <c>
        <f>(M220*21)/100</f>
      </c>
      <c t="s">
        <v>27</v>
      </c>
    </row>
    <row r="221" spans="1:5" ht="12.75">
      <c r="A221" s="35" t="s">
        <v>54</v>
      </c>
      <c r="E221" s="39" t="s">
        <v>55</v>
      </c>
    </row>
    <row r="222" spans="1:5" ht="12.75">
      <c r="A222" s="35" t="s">
        <v>56</v>
      </c>
      <c r="E222" s="40" t="s">
        <v>237</v>
      </c>
    </row>
    <row r="223" spans="1:5" ht="12.75">
      <c r="A223" t="s">
        <v>58</v>
      </c>
      <c r="E223" s="39" t="s">
        <v>83</v>
      </c>
    </row>
    <row r="224" spans="1:16" ht="12.75">
      <c r="A224" t="s">
        <v>49</v>
      </c>
      <c s="34" t="s">
        <v>255</v>
      </c>
      <c s="34" t="s">
        <v>256</v>
      </c>
      <c s="35" t="s">
        <v>47</v>
      </c>
      <c s="6" t="s">
        <v>257</v>
      </c>
      <c s="36" t="s">
        <v>62</v>
      </c>
      <c s="37">
        <v>1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53</v>
      </c>
      <c>
        <f>(M224*21)/100</f>
      </c>
      <c t="s">
        <v>27</v>
      </c>
    </row>
    <row r="225" spans="1:5" ht="12.75">
      <c r="A225" s="35" t="s">
        <v>54</v>
      </c>
      <c r="E225" s="39" t="s">
        <v>55</v>
      </c>
    </row>
    <row r="226" spans="1:5" ht="12.75">
      <c r="A226" s="35" t="s">
        <v>56</v>
      </c>
      <c r="E226" s="40" t="s">
        <v>237</v>
      </c>
    </row>
    <row r="227" spans="1:5" ht="12.75">
      <c r="A227" t="s">
        <v>58</v>
      </c>
      <c r="E227" s="39" t="s">
        <v>257</v>
      </c>
    </row>
    <row r="228" spans="1:16" ht="12.75">
      <c r="A228" t="s">
        <v>49</v>
      </c>
      <c s="34" t="s">
        <v>258</v>
      </c>
      <c s="34" t="s">
        <v>259</v>
      </c>
      <c s="35" t="s">
        <v>47</v>
      </c>
      <c s="6" t="s">
        <v>260</v>
      </c>
      <c s="36" t="s">
        <v>62</v>
      </c>
      <c s="37">
        <v>1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53</v>
      </c>
      <c>
        <f>(M228*21)/100</f>
      </c>
      <c t="s">
        <v>27</v>
      </c>
    </row>
    <row r="229" spans="1:5" ht="12.75">
      <c r="A229" s="35" t="s">
        <v>54</v>
      </c>
      <c r="E229" s="39" t="s">
        <v>55</v>
      </c>
    </row>
    <row r="230" spans="1:5" ht="12.75">
      <c r="A230" s="35" t="s">
        <v>56</v>
      </c>
      <c r="E230" s="40" t="s">
        <v>237</v>
      </c>
    </row>
    <row r="231" spans="1:5" ht="12.75">
      <c r="A231" t="s">
        <v>58</v>
      </c>
      <c r="E231" s="39" t="s">
        <v>260</v>
      </c>
    </row>
    <row r="232" spans="1:16" ht="12.75">
      <c r="A232" t="s">
        <v>49</v>
      </c>
      <c s="34" t="s">
        <v>261</v>
      </c>
      <c s="34" t="s">
        <v>262</v>
      </c>
      <c s="35" t="s">
        <v>47</v>
      </c>
      <c s="6" t="s">
        <v>263</v>
      </c>
      <c s="36" t="s">
        <v>62</v>
      </c>
      <c s="37">
        <v>1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53</v>
      </c>
      <c>
        <f>(M232*21)/100</f>
      </c>
      <c t="s">
        <v>27</v>
      </c>
    </row>
    <row r="233" spans="1:5" ht="12.75">
      <c r="A233" s="35" t="s">
        <v>54</v>
      </c>
      <c r="E233" s="39" t="s">
        <v>55</v>
      </c>
    </row>
    <row r="234" spans="1:5" ht="12.75">
      <c r="A234" s="35" t="s">
        <v>56</v>
      </c>
      <c r="E234" s="40" t="s">
        <v>237</v>
      </c>
    </row>
    <row r="235" spans="1:5" ht="12.75">
      <c r="A235" t="s">
        <v>58</v>
      </c>
      <c r="E235" s="39" t="s">
        <v>263</v>
      </c>
    </row>
    <row r="236" spans="1:16" ht="12.75">
      <c r="A236" t="s">
        <v>49</v>
      </c>
      <c s="34" t="s">
        <v>264</v>
      </c>
      <c s="34" t="s">
        <v>265</v>
      </c>
      <c s="35" t="s">
        <v>47</v>
      </c>
      <c s="6" t="s">
        <v>266</v>
      </c>
      <c s="36" t="s">
        <v>62</v>
      </c>
      <c s="37">
        <v>1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53</v>
      </c>
      <c>
        <f>(M236*21)/100</f>
      </c>
      <c t="s">
        <v>27</v>
      </c>
    </row>
    <row r="237" spans="1:5" ht="12.75">
      <c r="A237" s="35" t="s">
        <v>54</v>
      </c>
      <c r="E237" s="39" t="s">
        <v>55</v>
      </c>
    </row>
    <row r="238" spans="1:5" ht="12.75">
      <c r="A238" s="35" t="s">
        <v>56</v>
      </c>
      <c r="E238" s="40" t="s">
        <v>237</v>
      </c>
    </row>
    <row r="239" spans="1:5" ht="51">
      <c r="A239" t="s">
        <v>58</v>
      </c>
      <c r="E239" s="39" t="s">
        <v>267</v>
      </c>
    </row>
    <row r="240" spans="1:16" ht="12.75">
      <c r="A240" t="s">
        <v>49</v>
      </c>
      <c s="34" t="s">
        <v>268</v>
      </c>
      <c s="34" t="s">
        <v>269</v>
      </c>
      <c s="35" t="s">
        <v>47</v>
      </c>
      <c s="6" t="s">
        <v>270</v>
      </c>
      <c s="36" t="s">
        <v>62</v>
      </c>
      <c s="37">
        <v>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82</v>
      </c>
      <c>
        <f>(M240*21)/100</f>
      </c>
      <c t="s">
        <v>27</v>
      </c>
    </row>
    <row r="241" spans="1:5" ht="12.75">
      <c r="A241" s="35" t="s">
        <v>54</v>
      </c>
      <c r="E241" s="39" t="s">
        <v>55</v>
      </c>
    </row>
    <row r="242" spans="1:5" ht="12.75">
      <c r="A242" s="35" t="s">
        <v>56</v>
      </c>
      <c r="E242" s="40" t="s">
        <v>237</v>
      </c>
    </row>
    <row r="243" spans="1:5" ht="12.75">
      <c r="A243" t="s">
        <v>58</v>
      </c>
      <c r="E243" s="39" t="s">
        <v>83</v>
      </c>
    </row>
    <row r="244" spans="1:16" ht="12.75">
      <c r="A244" t="s">
        <v>49</v>
      </c>
      <c s="34" t="s">
        <v>271</v>
      </c>
      <c s="34" t="s">
        <v>272</v>
      </c>
      <c s="35" t="s">
        <v>47</v>
      </c>
      <c s="6" t="s">
        <v>273</v>
      </c>
      <c s="36" t="s">
        <v>62</v>
      </c>
      <c s="37">
        <v>2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53</v>
      </c>
      <c>
        <f>(M244*21)/100</f>
      </c>
      <c t="s">
        <v>27</v>
      </c>
    </row>
    <row r="245" spans="1:5" ht="12.75">
      <c r="A245" s="35" t="s">
        <v>54</v>
      </c>
      <c r="E245" s="39" t="s">
        <v>55</v>
      </c>
    </row>
    <row r="246" spans="1:5" ht="12.75">
      <c r="A246" s="35" t="s">
        <v>56</v>
      </c>
      <c r="E246" s="40" t="s">
        <v>237</v>
      </c>
    </row>
    <row r="247" spans="1:5" ht="63.75">
      <c r="A247" t="s">
        <v>58</v>
      </c>
      <c r="E247" s="39" t="s">
        <v>274</v>
      </c>
    </row>
    <row r="248" spans="1:16" ht="12.75">
      <c r="A248" t="s">
        <v>49</v>
      </c>
      <c s="34" t="s">
        <v>275</v>
      </c>
      <c s="34" t="s">
        <v>276</v>
      </c>
      <c s="35" t="s">
        <v>47</v>
      </c>
      <c s="6" t="s">
        <v>277</v>
      </c>
      <c s="36" t="s">
        <v>62</v>
      </c>
      <c s="37">
        <v>2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53</v>
      </c>
      <c>
        <f>(M248*21)/100</f>
      </c>
      <c t="s">
        <v>27</v>
      </c>
    </row>
    <row r="249" spans="1:5" ht="12.75">
      <c r="A249" s="35" t="s">
        <v>54</v>
      </c>
      <c r="E249" s="39" t="s">
        <v>55</v>
      </c>
    </row>
    <row r="250" spans="1:5" ht="12.75">
      <c r="A250" s="35" t="s">
        <v>56</v>
      </c>
      <c r="E250" s="40" t="s">
        <v>237</v>
      </c>
    </row>
    <row r="251" spans="1:5" ht="63.75">
      <c r="A251" t="s">
        <v>58</v>
      </c>
      <c r="E251" s="39" t="s">
        <v>278</v>
      </c>
    </row>
    <row r="252" spans="1:16" ht="12.75">
      <c r="A252" t="s">
        <v>49</v>
      </c>
      <c s="34" t="s">
        <v>279</v>
      </c>
      <c s="34" t="s">
        <v>280</v>
      </c>
      <c s="35" t="s">
        <v>47</v>
      </c>
      <c s="6" t="s">
        <v>281</v>
      </c>
      <c s="36" t="s">
        <v>62</v>
      </c>
      <c s="37">
        <v>1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82</v>
      </c>
      <c>
        <f>(M252*21)/100</f>
      </c>
      <c t="s">
        <v>27</v>
      </c>
    </row>
    <row r="253" spans="1:5" ht="12.75">
      <c r="A253" s="35" t="s">
        <v>54</v>
      </c>
      <c r="E253" s="39" t="s">
        <v>282</v>
      </c>
    </row>
    <row r="254" spans="1:5" ht="12.75">
      <c r="A254" s="35" t="s">
        <v>56</v>
      </c>
      <c r="E254" s="40" t="s">
        <v>237</v>
      </c>
    </row>
    <row r="255" spans="1:5" ht="12.75">
      <c r="A255" t="s">
        <v>58</v>
      </c>
      <c r="E255" s="39" t="s">
        <v>83</v>
      </c>
    </row>
    <row r="256" spans="1:16" ht="12.75">
      <c r="A256" t="s">
        <v>49</v>
      </c>
      <c s="34" t="s">
        <v>283</v>
      </c>
      <c s="34" t="s">
        <v>284</v>
      </c>
      <c s="35" t="s">
        <v>47</v>
      </c>
      <c s="6" t="s">
        <v>285</v>
      </c>
      <c s="36" t="s">
        <v>62</v>
      </c>
      <c s="37">
        <v>1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82</v>
      </c>
      <c>
        <f>(M256*21)/100</f>
      </c>
      <c t="s">
        <v>27</v>
      </c>
    </row>
    <row r="257" spans="1:5" ht="12.75">
      <c r="A257" s="35" t="s">
        <v>54</v>
      </c>
      <c r="E257" s="39" t="s">
        <v>282</v>
      </c>
    </row>
    <row r="258" spans="1:5" ht="12.75">
      <c r="A258" s="35" t="s">
        <v>56</v>
      </c>
      <c r="E258" s="40" t="s">
        <v>237</v>
      </c>
    </row>
    <row r="259" spans="1:5" ht="12.75">
      <c r="A259" t="s">
        <v>58</v>
      </c>
      <c r="E259" s="39" t="s">
        <v>83</v>
      </c>
    </row>
    <row r="260" spans="1:16" ht="12.75">
      <c r="A260" t="s">
        <v>49</v>
      </c>
      <c s="34" t="s">
        <v>286</v>
      </c>
      <c s="34" t="s">
        <v>287</v>
      </c>
      <c s="35" t="s">
        <v>47</v>
      </c>
      <c s="6" t="s">
        <v>288</v>
      </c>
      <c s="36" t="s">
        <v>62</v>
      </c>
      <c s="37">
        <v>3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82</v>
      </c>
      <c>
        <f>(M260*21)/100</f>
      </c>
      <c t="s">
        <v>27</v>
      </c>
    </row>
    <row r="261" spans="1:5" ht="12.75">
      <c r="A261" s="35" t="s">
        <v>54</v>
      </c>
      <c r="E261" s="39" t="s">
        <v>55</v>
      </c>
    </row>
    <row r="262" spans="1:5" ht="12.75">
      <c r="A262" s="35" t="s">
        <v>56</v>
      </c>
      <c r="E262" s="40" t="s">
        <v>237</v>
      </c>
    </row>
    <row r="263" spans="1:5" ht="12.75">
      <c r="A263" t="s">
        <v>58</v>
      </c>
      <c r="E263" s="39" t="s">
        <v>83</v>
      </c>
    </row>
    <row r="264" spans="1:16" ht="12.75">
      <c r="A264" t="s">
        <v>49</v>
      </c>
      <c s="34" t="s">
        <v>289</v>
      </c>
      <c s="34" t="s">
        <v>290</v>
      </c>
      <c s="35" t="s">
        <v>47</v>
      </c>
      <c s="6" t="s">
        <v>291</v>
      </c>
      <c s="36" t="s">
        <v>66</v>
      </c>
      <c s="37">
        <v>1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53</v>
      </c>
      <c>
        <f>(M264*21)/100</f>
      </c>
      <c t="s">
        <v>27</v>
      </c>
    </row>
    <row r="265" spans="1:5" ht="12.75">
      <c r="A265" s="35" t="s">
        <v>54</v>
      </c>
      <c r="E265" s="39" t="s">
        <v>55</v>
      </c>
    </row>
    <row r="266" spans="1:5" ht="12.75">
      <c r="A266" s="35" t="s">
        <v>56</v>
      </c>
      <c r="E266" s="40" t="s">
        <v>237</v>
      </c>
    </row>
    <row r="267" spans="1:5" ht="12.75">
      <c r="A267" t="s">
        <v>58</v>
      </c>
      <c r="E267" s="39" t="s">
        <v>291</v>
      </c>
    </row>
    <row r="268" spans="1:13" ht="12.75">
      <c r="A268" t="s">
        <v>46</v>
      </c>
      <c r="C268" s="31" t="s">
        <v>68</v>
      </c>
      <c r="E268" s="33" t="s">
        <v>292</v>
      </c>
      <c r="J268" s="32">
        <f>0</f>
      </c>
      <c s="32">
        <f>0</f>
      </c>
      <c s="32">
        <f>0+L269+L273+L277+L281+L285+L289+L293+L297+L301+L305+L309+L313+L317+L321+L325+L329+L333+L337+L341</f>
      </c>
      <c s="32">
        <f>0+M269+M273+M277+M281+M285+M289+M293+M297+M301+M305+M309+M313+M317+M321+M325+M329+M333+M337+M341</f>
      </c>
    </row>
    <row r="269" spans="1:16" ht="25.5">
      <c r="A269" t="s">
        <v>49</v>
      </c>
      <c s="34" t="s">
        <v>293</v>
      </c>
      <c s="34" t="s">
        <v>294</v>
      </c>
      <c s="35" t="s">
        <v>47</v>
      </c>
      <c s="6" t="s">
        <v>295</v>
      </c>
      <c s="36" t="s">
        <v>62</v>
      </c>
      <c s="37">
        <v>1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82</v>
      </c>
      <c>
        <f>(M269*21)/100</f>
      </c>
      <c t="s">
        <v>27</v>
      </c>
    </row>
    <row r="270" spans="1:5" ht="12.75">
      <c r="A270" s="35" t="s">
        <v>54</v>
      </c>
      <c r="E270" s="39" t="s">
        <v>55</v>
      </c>
    </row>
    <row r="271" spans="1:5" ht="12.75">
      <c r="A271" s="35" t="s">
        <v>56</v>
      </c>
      <c r="E271" s="40" t="s">
        <v>296</v>
      </c>
    </row>
    <row r="272" spans="1:5" ht="12.75">
      <c r="A272" t="s">
        <v>58</v>
      </c>
      <c r="E272" s="39" t="s">
        <v>83</v>
      </c>
    </row>
    <row r="273" spans="1:16" ht="12.75">
      <c r="A273" t="s">
        <v>49</v>
      </c>
      <c s="34" t="s">
        <v>297</v>
      </c>
      <c s="34" t="s">
        <v>298</v>
      </c>
      <c s="35" t="s">
        <v>47</v>
      </c>
      <c s="6" t="s">
        <v>299</v>
      </c>
      <c s="36" t="s">
        <v>62</v>
      </c>
      <c s="37">
        <v>1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82</v>
      </c>
      <c>
        <f>(M273*21)/100</f>
      </c>
      <c t="s">
        <v>27</v>
      </c>
    </row>
    <row r="274" spans="1:5" ht="12.75">
      <c r="A274" s="35" t="s">
        <v>54</v>
      </c>
      <c r="E274" s="39" t="s">
        <v>55</v>
      </c>
    </row>
    <row r="275" spans="1:5" ht="12.75">
      <c r="A275" s="35" t="s">
        <v>56</v>
      </c>
      <c r="E275" s="40" t="s">
        <v>296</v>
      </c>
    </row>
    <row r="276" spans="1:5" ht="12.75">
      <c r="A276" t="s">
        <v>58</v>
      </c>
      <c r="E276" s="39" t="s">
        <v>83</v>
      </c>
    </row>
    <row r="277" spans="1:16" ht="25.5">
      <c r="A277" t="s">
        <v>49</v>
      </c>
      <c s="34" t="s">
        <v>300</v>
      </c>
      <c s="34" t="s">
        <v>301</v>
      </c>
      <c s="35" t="s">
        <v>47</v>
      </c>
      <c s="6" t="s">
        <v>302</v>
      </c>
      <c s="36" t="s">
        <v>66</v>
      </c>
      <c s="37">
        <v>1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53</v>
      </c>
      <c>
        <f>(M277*21)/100</f>
      </c>
      <c t="s">
        <v>27</v>
      </c>
    </row>
    <row r="278" spans="1:5" ht="12.75">
      <c r="A278" s="35" t="s">
        <v>54</v>
      </c>
      <c r="E278" s="39" t="s">
        <v>55</v>
      </c>
    </row>
    <row r="279" spans="1:5" ht="12.75">
      <c r="A279" s="35" t="s">
        <v>56</v>
      </c>
      <c r="E279" s="40" t="s">
        <v>57</v>
      </c>
    </row>
    <row r="280" spans="1:5" ht="89.25">
      <c r="A280" t="s">
        <v>58</v>
      </c>
      <c r="E280" s="39" t="s">
        <v>303</v>
      </c>
    </row>
    <row r="281" spans="1:16" ht="12.75">
      <c r="A281" t="s">
        <v>49</v>
      </c>
      <c s="34" t="s">
        <v>304</v>
      </c>
      <c s="34" t="s">
        <v>305</v>
      </c>
      <c s="35" t="s">
        <v>47</v>
      </c>
      <c s="6" t="s">
        <v>306</v>
      </c>
      <c s="36" t="s">
        <v>62</v>
      </c>
      <c s="37">
        <v>1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82</v>
      </c>
      <c>
        <f>(M281*21)/100</f>
      </c>
      <c t="s">
        <v>27</v>
      </c>
    </row>
    <row r="282" spans="1:5" ht="12.75">
      <c r="A282" s="35" t="s">
        <v>54</v>
      </c>
      <c r="E282" s="39" t="s">
        <v>55</v>
      </c>
    </row>
    <row r="283" spans="1:5" ht="12.75">
      <c r="A283" s="35" t="s">
        <v>56</v>
      </c>
      <c r="E283" s="40" t="s">
        <v>307</v>
      </c>
    </row>
    <row r="284" spans="1:5" ht="12.75">
      <c r="A284" t="s">
        <v>58</v>
      </c>
      <c r="E284" s="39" t="s">
        <v>83</v>
      </c>
    </row>
    <row r="285" spans="1:16" ht="12.75">
      <c r="A285" t="s">
        <v>49</v>
      </c>
      <c s="34" t="s">
        <v>308</v>
      </c>
      <c s="34" t="s">
        <v>309</v>
      </c>
      <c s="35" t="s">
        <v>47</v>
      </c>
      <c s="6" t="s">
        <v>310</v>
      </c>
      <c s="36" t="s">
        <v>62</v>
      </c>
      <c s="37">
        <v>1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53</v>
      </c>
      <c>
        <f>(M285*21)/100</f>
      </c>
      <c t="s">
        <v>27</v>
      </c>
    </row>
    <row r="286" spans="1:5" ht="12.75">
      <c r="A286" s="35" t="s">
        <v>54</v>
      </c>
      <c r="E286" s="39" t="s">
        <v>55</v>
      </c>
    </row>
    <row r="287" spans="1:5" ht="12.75">
      <c r="A287" s="35" t="s">
        <v>56</v>
      </c>
      <c r="E287" s="40" t="s">
        <v>311</v>
      </c>
    </row>
    <row r="288" spans="1:5" ht="12.75">
      <c r="A288" t="s">
        <v>58</v>
      </c>
      <c r="E288" s="39" t="s">
        <v>312</v>
      </c>
    </row>
    <row r="289" spans="1:16" ht="12.75">
      <c r="A289" t="s">
        <v>49</v>
      </c>
      <c s="34" t="s">
        <v>313</v>
      </c>
      <c s="34" t="s">
        <v>314</v>
      </c>
      <c s="35" t="s">
        <v>47</v>
      </c>
      <c s="6" t="s">
        <v>315</v>
      </c>
      <c s="36" t="s">
        <v>62</v>
      </c>
      <c s="37">
        <v>1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82</v>
      </c>
      <c>
        <f>(M289*21)/100</f>
      </c>
      <c t="s">
        <v>27</v>
      </c>
    </row>
    <row r="290" spans="1:5" ht="12.75">
      <c r="A290" s="35" t="s">
        <v>54</v>
      </c>
      <c r="E290" s="39" t="s">
        <v>55</v>
      </c>
    </row>
    <row r="291" spans="1:5" ht="12.75">
      <c r="A291" s="35" t="s">
        <v>56</v>
      </c>
      <c r="E291" s="40" t="s">
        <v>311</v>
      </c>
    </row>
    <row r="292" spans="1:5" ht="12.75">
      <c r="A292" t="s">
        <v>58</v>
      </c>
      <c r="E292" s="39" t="s">
        <v>83</v>
      </c>
    </row>
    <row r="293" spans="1:16" ht="12.75">
      <c r="A293" t="s">
        <v>49</v>
      </c>
      <c s="34" t="s">
        <v>316</v>
      </c>
      <c s="34" t="s">
        <v>317</v>
      </c>
      <c s="35" t="s">
        <v>47</v>
      </c>
      <c s="6" t="s">
        <v>318</v>
      </c>
      <c s="36" t="s">
        <v>62</v>
      </c>
      <c s="37">
        <v>1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82</v>
      </c>
      <c>
        <f>(M293*21)/100</f>
      </c>
      <c t="s">
        <v>27</v>
      </c>
    </row>
    <row r="294" spans="1:5" ht="12.75">
      <c r="A294" s="35" t="s">
        <v>54</v>
      </c>
      <c r="E294" s="39" t="s">
        <v>55</v>
      </c>
    </row>
    <row r="295" spans="1:5" ht="12.75">
      <c r="A295" s="35" t="s">
        <v>56</v>
      </c>
      <c r="E295" s="40" t="s">
        <v>311</v>
      </c>
    </row>
    <row r="296" spans="1:5" ht="12.75">
      <c r="A296" t="s">
        <v>58</v>
      </c>
      <c r="E296" s="39" t="s">
        <v>83</v>
      </c>
    </row>
    <row r="297" spans="1:16" ht="12.75">
      <c r="A297" t="s">
        <v>49</v>
      </c>
      <c s="34" t="s">
        <v>319</v>
      </c>
      <c s="34" t="s">
        <v>320</v>
      </c>
      <c s="35" t="s">
        <v>47</v>
      </c>
      <c s="6" t="s">
        <v>321</v>
      </c>
      <c s="36" t="s">
        <v>62</v>
      </c>
      <c s="37">
        <v>2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53</v>
      </c>
      <c>
        <f>(M297*21)/100</f>
      </c>
      <c t="s">
        <v>27</v>
      </c>
    </row>
    <row r="298" spans="1:5" ht="12.75">
      <c r="A298" s="35" t="s">
        <v>54</v>
      </c>
      <c r="E298" s="39" t="s">
        <v>55</v>
      </c>
    </row>
    <row r="299" spans="1:5" ht="12.75">
      <c r="A299" s="35" t="s">
        <v>56</v>
      </c>
      <c r="E299" s="40" t="s">
        <v>322</v>
      </c>
    </row>
    <row r="300" spans="1:5" ht="51">
      <c r="A300" t="s">
        <v>58</v>
      </c>
      <c r="E300" s="39" t="s">
        <v>323</v>
      </c>
    </row>
    <row r="301" spans="1:16" ht="12.75">
      <c r="A301" t="s">
        <v>49</v>
      </c>
      <c s="34" t="s">
        <v>324</v>
      </c>
      <c s="34" t="s">
        <v>325</v>
      </c>
      <c s="35" t="s">
        <v>47</v>
      </c>
      <c s="6" t="s">
        <v>326</v>
      </c>
      <c s="36" t="s">
        <v>62</v>
      </c>
      <c s="37">
        <v>2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82</v>
      </c>
      <c>
        <f>(M301*21)/100</f>
      </c>
      <c t="s">
        <v>27</v>
      </c>
    </row>
    <row r="302" spans="1:5" ht="12.75">
      <c r="A302" s="35" t="s">
        <v>54</v>
      </c>
      <c r="E302" s="39" t="s">
        <v>55</v>
      </c>
    </row>
    <row r="303" spans="1:5" ht="12.75">
      <c r="A303" s="35" t="s">
        <v>56</v>
      </c>
      <c r="E303" s="40" t="s">
        <v>322</v>
      </c>
    </row>
    <row r="304" spans="1:5" ht="12.75">
      <c r="A304" t="s">
        <v>58</v>
      </c>
      <c r="E304" s="39" t="s">
        <v>83</v>
      </c>
    </row>
    <row r="305" spans="1:16" ht="12.75">
      <c r="A305" t="s">
        <v>49</v>
      </c>
      <c s="34" t="s">
        <v>327</v>
      </c>
      <c s="34" t="s">
        <v>328</v>
      </c>
      <c s="35" t="s">
        <v>101</v>
      </c>
      <c s="6" t="s">
        <v>329</v>
      </c>
      <c s="36" t="s">
        <v>62</v>
      </c>
      <c s="37">
        <v>2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53</v>
      </c>
      <c>
        <f>(M305*21)/100</f>
      </c>
      <c t="s">
        <v>27</v>
      </c>
    </row>
    <row r="306" spans="1:5" ht="12.75">
      <c r="A306" s="35" t="s">
        <v>54</v>
      </c>
      <c r="E306" s="39" t="s">
        <v>55</v>
      </c>
    </row>
    <row r="307" spans="1:5" ht="12.75">
      <c r="A307" s="35" t="s">
        <v>56</v>
      </c>
      <c r="E307" s="40" t="s">
        <v>330</v>
      </c>
    </row>
    <row r="308" spans="1:5" ht="51">
      <c r="A308" t="s">
        <v>58</v>
      </c>
      <c r="E308" s="39" t="s">
        <v>331</v>
      </c>
    </row>
    <row r="309" spans="1:16" ht="12.75">
      <c r="A309" t="s">
        <v>49</v>
      </c>
      <c s="34" t="s">
        <v>332</v>
      </c>
      <c s="34" t="s">
        <v>333</v>
      </c>
      <c s="35" t="s">
        <v>47</v>
      </c>
      <c s="6" t="s">
        <v>334</v>
      </c>
      <c s="36" t="s">
        <v>62</v>
      </c>
      <c s="37">
        <v>2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82</v>
      </c>
      <c>
        <f>(M309*21)/100</f>
      </c>
      <c t="s">
        <v>27</v>
      </c>
    </row>
    <row r="310" spans="1:5" ht="12.75">
      <c r="A310" s="35" t="s">
        <v>54</v>
      </c>
      <c r="E310" s="39" t="s">
        <v>55</v>
      </c>
    </row>
    <row r="311" spans="1:5" ht="12.75">
      <c r="A311" s="35" t="s">
        <v>56</v>
      </c>
      <c r="E311" s="40" t="s">
        <v>330</v>
      </c>
    </row>
    <row r="312" spans="1:5" ht="12.75">
      <c r="A312" t="s">
        <v>58</v>
      </c>
      <c r="E312" s="39" t="s">
        <v>83</v>
      </c>
    </row>
    <row r="313" spans="1:16" ht="12.75">
      <c r="A313" t="s">
        <v>49</v>
      </c>
      <c s="34" t="s">
        <v>335</v>
      </c>
      <c s="34" t="s">
        <v>328</v>
      </c>
      <c s="35" t="s">
        <v>47</v>
      </c>
      <c s="6" t="s">
        <v>336</v>
      </c>
      <c s="36" t="s">
        <v>62</v>
      </c>
      <c s="37">
        <v>1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53</v>
      </c>
      <c>
        <f>(M313*21)/100</f>
      </c>
      <c t="s">
        <v>27</v>
      </c>
    </row>
    <row r="314" spans="1:5" ht="12.75">
      <c r="A314" s="35" t="s">
        <v>54</v>
      </c>
      <c r="E314" s="39" t="s">
        <v>55</v>
      </c>
    </row>
    <row r="315" spans="1:5" ht="12.75">
      <c r="A315" s="35" t="s">
        <v>56</v>
      </c>
      <c r="E315" s="40" t="s">
        <v>330</v>
      </c>
    </row>
    <row r="316" spans="1:5" ht="12.75">
      <c r="A316" t="s">
        <v>58</v>
      </c>
      <c r="E316" s="39" t="s">
        <v>336</v>
      </c>
    </row>
    <row r="317" spans="1:16" ht="25.5">
      <c r="A317" t="s">
        <v>49</v>
      </c>
      <c s="34" t="s">
        <v>337</v>
      </c>
      <c s="34" t="s">
        <v>338</v>
      </c>
      <c s="35" t="s">
        <v>47</v>
      </c>
      <c s="6" t="s">
        <v>339</v>
      </c>
      <c s="36" t="s">
        <v>62</v>
      </c>
      <c s="37">
        <v>2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82</v>
      </c>
      <c>
        <f>(M317*21)/100</f>
      </c>
      <c t="s">
        <v>27</v>
      </c>
    </row>
    <row r="318" spans="1:5" ht="12.75">
      <c r="A318" s="35" t="s">
        <v>54</v>
      </c>
      <c r="E318" s="39" t="s">
        <v>55</v>
      </c>
    </row>
    <row r="319" spans="1:5" ht="12.75">
      <c r="A319" s="35" t="s">
        <v>56</v>
      </c>
      <c r="E319" s="40" t="s">
        <v>57</v>
      </c>
    </row>
    <row r="320" spans="1:5" ht="12.75">
      <c r="A320" t="s">
        <v>58</v>
      </c>
      <c r="E320" s="39" t="s">
        <v>83</v>
      </c>
    </row>
    <row r="321" spans="1:16" ht="25.5">
      <c r="A321" t="s">
        <v>49</v>
      </c>
      <c s="34" t="s">
        <v>340</v>
      </c>
      <c s="34" t="s">
        <v>341</v>
      </c>
      <c s="35" t="s">
        <v>47</v>
      </c>
      <c s="6" t="s">
        <v>342</v>
      </c>
      <c s="36" t="s">
        <v>62</v>
      </c>
      <c s="37">
        <v>2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82</v>
      </c>
      <c>
        <f>(M321*21)/100</f>
      </c>
      <c t="s">
        <v>27</v>
      </c>
    </row>
    <row r="322" spans="1:5" ht="12.75">
      <c r="A322" s="35" t="s">
        <v>54</v>
      </c>
      <c r="E322" s="39" t="s">
        <v>55</v>
      </c>
    </row>
    <row r="323" spans="1:5" ht="12.75">
      <c r="A323" s="35" t="s">
        <v>56</v>
      </c>
      <c r="E323" s="40" t="s">
        <v>57</v>
      </c>
    </row>
    <row r="324" spans="1:5" ht="12.75">
      <c r="A324" t="s">
        <v>58</v>
      </c>
      <c r="E324" s="39" t="s">
        <v>83</v>
      </c>
    </row>
    <row r="325" spans="1:16" ht="12.75">
      <c r="A325" t="s">
        <v>49</v>
      </c>
      <c s="34" t="s">
        <v>343</v>
      </c>
      <c s="34" t="s">
        <v>344</v>
      </c>
      <c s="35" t="s">
        <v>47</v>
      </c>
      <c s="6" t="s">
        <v>345</v>
      </c>
      <c s="36" t="s">
        <v>62</v>
      </c>
      <c s="37">
        <v>1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53</v>
      </c>
      <c>
        <f>(M325*21)/100</f>
      </c>
      <c t="s">
        <v>27</v>
      </c>
    </row>
    <row r="326" spans="1:5" ht="12.75">
      <c r="A326" s="35" t="s">
        <v>54</v>
      </c>
      <c r="E326" s="39" t="s">
        <v>55</v>
      </c>
    </row>
    <row r="327" spans="1:5" ht="12.75">
      <c r="A327" s="35" t="s">
        <v>56</v>
      </c>
      <c r="E327" s="40" t="s">
        <v>346</v>
      </c>
    </row>
    <row r="328" spans="1:5" ht="12.75">
      <c r="A328" t="s">
        <v>58</v>
      </c>
      <c r="E328" s="39" t="s">
        <v>347</v>
      </c>
    </row>
    <row r="329" spans="1:16" ht="12.75">
      <c r="A329" t="s">
        <v>49</v>
      </c>
      <c s="34" t="s">
        <v>348</v>
      </c>
      <c s="34" t="s">
        <v>349</v>
      </c>
      <c s="35" t="s">
        <v>47</v>
      </c>
      <c s="6" t="s">
        <v>350</v>
      </c>
      <c s="36" t="s">
        <v>66</v>
      </c>
      <c s="37">
        <v>1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53</v>
      </c>
      <c>
        <f>(M329*21)/100</f>
      </c>
      <c t="s">
        <v>27</v>
      </c>
    </row>
    <row r="330" spans="1:5" ht="12.75">
      <c r="A330" s="35" t="s">
        <v>54</v>
      </c>
      <c r="E330" s="39" t="s">
        <v>55</v>
      </c>
    </row>
    <row r="331" spans="1:5" ht="12.75">
      <c r="A331" s="35" t="s">
        <v>56</v>
      </c>
      <c r="E331" s="40" t="s">
        <v>346</v>
      </c>
    </row>
    <row r="332" spans="1:5" ht="12.75">
      <c r="A332" t="s">
        <v>58</v>
      </c>
      <c r="E332" s="39" t="s">
        <v>351</v>
      </c>
    </row>
    <row r="333" spans="1:16" ht="12.75">
      <c r="A333" t="s">
        <v>49</v>
      </c>
      <c s="34" t="s">
        <v>352</v>
      </c>
      <c s="34" t="s">
        <v>353</v>
      </c>
      <c s="35" t="s">
        <v>47</v>
      </c>
      <c s="6" t="s">
        <v>354</v>
      </c>
      <c s="36" t="s">
        <v>62</v>
      </c>
      <c s="37">
        <v>12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82</v>
      </c>
      <c>
        <f>(M333*21)/100</f>
      </c>
      <c t="s">
        <v>27</v>
      </c>
    </row>
    <row r="334" spans="1:5" ht="12.75">
      <c r="A334" s="35" t="s">
        <v>54</v>
      </c>
      <c r="E334" s="39" t="s">
        <v>55</v>
      </c>
    </row>
    <row r="335" spans="1:5" ht="12.75">
      <c r="A335" s="35" t="s">
        <v>56</v>
      </c>
      <c r="E335" s="40" t="s">
        <v>355</v>
      </c>
    </row>
    <row r="336" spans="1:5" ht="12.75">
      <c r="A336" t="s">
        <v>58</v>
      </c>
      <c r="E336" s="39" t="s">
        <v>83</v>
      </c>
    </row>
    <row r="337" spans="1:16" ht="12.75">
      <c r="A337" t="s">
        <v>49</v>
      </c>
      <c s="34" t="s">
        <v>356</v>
      </c>
      <c s="34" t="s">
        <v>357</v>
      </c>
      <c s="35" t="s">
        <v>47</v>
      </c>
      <c s="6" t="s">
        <v>358</v>
      </c>
      <c s="36" t="s">
        <v>62</v>
      </c>
      <c s="37">
        <v>12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82</v>
      </c>
      <c>
        <f>(M337*21)/100</f>
      </c>
      <c t="s">
        <v>27</v>
      </c>
    </row>
    <row r="338" spans="1:5" ht="12.75">
      <c r="A338" s="35" t="s">
        <v>54</v>
      </c>
      <c r="E338" s="39" t="s">
        <v>55</v>
      </c>
    </row>
    <row r="339" spans="1:5" ht="12.75">
      <c r="A339" s="35" t="s">
        <v>56</v>
      </c>
      <c r="E339" s="40" t="s">
        <v>355</v>
      </c>
    </row>
    <row r="340" spans="1:5" ht="12.75">
      <c r="A340" t="s">
        <v>58</v>
      </c>
      <c r="E340" s="39" t="s">
        <v>83</v>
      </c>
    </row>
    <row r="341" spans="1:16" ht="25.5">
      <c r="A341" t="s">
        <v>49</v>
      </c>
      <c s="34" t="s">
        <v>359</v>
      </c>
      <c s="34" t="s">
        <v>360</v>
      </c>
      <c s="35" t="s">
        <v>47</v>
      </c>
      <c s="6" t="s">
        <v>361</v>
      </c>
      <c s="36" t="s">
        <v>62</v>
      </c>
      <c s="37">
        <v>2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82</v>
      </c>
      <c>
        <f>(M341*21)/100</f>
      </c>
      <c t="s">
        <v>27</v>
      </c>
    </row>
    <row r="342" spans="1:5" ht="12.75">
      <c r="A342" s="35" t="s">
        <v>54</v>
      </c>
      <c r="E342" s="39" t="s">
        <v>55</v>
      </c>
    </row>
    <row r="343" spans="1:5" ht="12.75">
      <c r="A343" s="35" t="s">
        <v>56</v>
      </c>
      <c r="E343" s="40" t="s">
        <v>57</v>
      </c>
    </row>
    <row r="344" spans="1:5" ht="12.75">
      <c r="A344" t="s">
        <v>58</v>
      </c>
      <c r="E344" s="39" t="s">
        <v>83</v>
      </c>
    </row>
    <row r="345" spans="1:13" ht="12.75">
      <c r="A345" t="s">
        <v>46</v>
      </c>
      <c r="C345" s="31" t="s">
        <v>362</v>
      </c>
      <c r="E345" s="33" t="s">
        <v>363</v>
      </c>
      <c r="J345" s="32">
        <f>0</f>
      </c>
      <c s="32">
        <f>0</f>
      </c>
      <c s="32">
        <f>0+L346+L350+L354+L358+L362+L366+L370+L374+L378+L382+L386+L390</f>
      </c>
      <c s="32">
        <f>0+M346+M350+M354+M358+M362+M366+M370+M374+M378+M382+M386+M390</f>
      </c>
    </row>
    <row r="346" spans="1:16" ht="12.75">
      <c r="A346" t="s">
        <v>49</v>
      </c>
      <c s="34" t="s">
        <v>364</v>
      </c>
      <c s="34" t="s">
        <v>365</v>
      </c>
      <c s="35" t="s">
        <v>47</v>
      </c>
      <c s="6" t="s">
        <v>366</v>
      </c>
      <c s="36" t="s">
        <v>62</v>
      </c>
      <c s="37">
        <v>2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53</v>
      </c>
      <c>
        <f>(M346*21)/100</f>
      </c>
      <c t="s">
        <v>27</v>
      </c>
    </row>
    <row r="347" spans="1:5" ht="12.75">
      <c r="A347" s="35" t="s">
        <v>54</v>
      </c>
      <c r="E347" s="39" t="s">
        <v>55</v>
      </c>
    </row>
    <row r="348" spans="1:5" ht="12.75">
      <c r="A348" s="35" t="s">
        <v>56</v>
      </c>
      <c r="E348" s="40" t="s">
        <v>57</v>
      </c>
    </row>
    <row r="349" spans="1:5" ht="12.75">
      <c r="A349" t="s">
        <v>58</v>
      </c>
      <c r="E349" s="39" t="s">
        <v>367</v>
      </c>
    </row>
    <row r="350" spans="1:16" ht="25.5">
      <c r="A350" t="s">
        <v>49</v>
      </c>
      <c s="34" t="s">
        <v>368</v>
      </c>
      <c s="34" t="s">
        <v>369</v>
      </c>
      <c s="35" t="s">
        <v>47</v>
      </c>
      <c s="6" t="s">
        <v>370</v>
      </c>
      <c s="36" t="s">
        <v>62</v>
      </c>
      <c s="37">
        <v>2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53</v>
      </c>
      <c>
        <f>(M350*21)/100</f>
      </c>
      <c t="s">
        <v>27</v>
      </c>
    </row>
    <row r="351" spans="1:5" ht="12.75">
      <c r="A351" s="35" t="s">
        <v>54</v>
      </c>
      <c r="E351" s="39" t="s">
        <v>55</v>
      </c>
    </row>
    <row r="352" spans="1:5" ht="12.75">
      <c r="A352" s="35" t="s">
        <v>56</v>
      </c>
      <c r="E352" s="40" t="s">
        <v>57</v>
      </c>
    </row>
    <row r="353" spans="1:5" ht="165.75">
      <c r="A353" t="s">
        <v>58</v>
      </c>
      <c r="E353" s="39" t="s">
        <v>371</v>
      </c>
    </row>
    <row r="354" spans="1:16" ht="12.75">
      <c r="A354" t="s">
        <v>49</v>
      </c>
      <c s="34" t="s">
        <v>372</v>
      </c>
      <c s="34" t="s">
        <v>373</v>
      </c>
      <c s="35" t="s">
        <v>55</v>
      </c>
      <c s="6" t="s">
        <v>374</v>
      </c>
      <c s="36" t="s">
        <v>71</v>
      </c>
      <c s="37">
        <v>8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375</v>
      </c>
      <c>
        <f>(M354*21)/100</f>
      </c>
      <c t="s">
        <v>27</v>
      </c>
    </row>
    <row r="355" spans="1:5" ht="12.75">
      <c r="A355" s="35" t="s">
        <v>54</v>
      </c>
      <c r="E355" s="39" t="s">
        <v>55</v>
      </c>
    </row>
    <row r="356" spans="1:5" ht="12.75">
      <c r="A356" s="35" t="s">
        <v>56</v>
      </c>
      <c r="E356" s="40" t="s">
        <v>376</v>
      </c>
    </row>
    <row r="357" spans="1:5" ht="102">
      <c r="A357" t="s">
        <v>58</v>
      </c>
      <c r="E357" s="39" t="s">
        <v>377</v>
      </c>
    </row>
    <row r="358" spans="1:16" ht="12.75">
      <c r="A358" t="s">
        <v>49</v>
      </c>
      <c s="34" t="s">
        <v>378</v>
      </c>
      <c s="34" t="s">
        <v>379</v>
      </c>
      <c s="35" t="s">
        <v>55</v>
      </c>
      <c s="6" t="s">
        <v>380</v>
      </c>
      <c s="36" t="s">
        <v>71</v>
      </c>
      <c s="37">
        <v>0.3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375</v>
      </c>
      <c>
        <f>(M358*21)/100</f>
      </c>
      <c t="s">
        <v>27</v>
      </c>
    </row>
    <row r="359" spans="1:5" ht="12.75">
      <c r="A359" s="35" t="s">
        <v>54</v>
      </c>
      <c r="E359" s="39" t="s">
        <v>55</v>
      </c>
    </row>
    <row r="360" spans="1:5" ht="12.75">
      <c r="A360" s="35" t="s">
        <v>56</v>
      </c>
      <c r="E360" s="40" t="s">
        <v>57</v>
      </c>
    </row>
    <row r="361" spans="1:5" ht="102">
      <c r="A361" t="s">
        <v>58</v>
      </c>
      <c r="E361" s="39" t="s">
        <v>377</v>
      </c>
    </row>
    <row r="362" spans="1:16" ht="25.5">
      <c r="A362" t="s">
        <v>49</v>
      </c>
      <c s="34" t="s">
        <v>381</v>
      </c>
      <c s="34" t="s">
        <v>382</v>
      </c>
      <c s="35" t="s">
        <v>55</v>
      </c>
      <c s="6" t="s">
        <v>383</v>
      </c>
      <c s="36" t="s">
        <v>71</v>
      </c>
      <c s="37">
        <v>1.8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375</v>
      </c>
      <c>
        <f>(M362*21)/100</f>
      </c>
      <c t="s">
        <v>27</v>
      </c>
    </row>
    <row r="363" spans="1:5" ht="12.75">
      <c r="A363" s="35" t="s">
        <v>54</v>
      </c>
      <c r="E363" s="39" t="s">
        <v>55</v>
      </c>
    </row>
    <row r="364" spans="1:5" ht="12.75">
      <c r="A364" s="35" t="s">
        <v>56</v>
      </c>
      <c r="E364" s="40" t="s">
        <v>57</v>
      </c>
    </row>
    <row r="365" spans="1:5" ht="63.75">
      <c r="A365" t="s">
        <v>58</v>
      </c>
      <c r="E365" s="39" t="s">
        <v>384</v>
      </c>
    </row>
    <row r="366" spans="1:16" ht="12.75">
      <c r="A366" t="s">
        <v>49</v>
      </c>
      <c s="34" t="s">
        <v>385</v>
      </c>
      <c s="34" t="s">
        <v>386</v>
      </c>
      <c s="35" t="s">
        <v>55</v>
      </c>
      <c s="6" t="s">
        <v>387</v>
      </c>
      <c s="36" t="s">
        <v>71</v>
      </c>
      <c s="37">
        <v>3.8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375</v>
      </c>
      <c>
        <f>(M366*21)/100</f>
      </c>
      <c t="s">
        <v>27</v>
      </c>
    </row>
    <row r="367" spans="1:5" ht="12.75">
      <c r="A367" s="35" t="s">
        <v>54</v>
      </c>
      <c r="E367" s="39" t="s">
        <v>55</v>
      </c>
    </row>
    <row r="368" spans="1:5" ht="12.75">
      <c r="A368" s="35" t="s">
        <v>56</v>
      </c>
      <c r="E368" s="40" t="s">
        <v>57</v>
      </c>
    </row>
    <row r="369" spans="1:5" ht="102">
      <c r="A369" t="s">
        <v>58</v>
      </c>
      <c r="E369" s="39" t="s">
        <v>377</v>
      </c>
    </row>
    <row r="370" spans="1:16" ht="12.75">
      <c r="A370" t="s">
        <v>49</v>
      </c>
      <c s="34" t="s">
        <v>388</v>
      </c>
      <c s="34" t="s">
        <v>389</v>
      </c>
      <c s="35" t="s">
        <v>55</v>
      </c>
      <c s="6" t="s">
        <v>390</v>
      </c>
      <c s="36" t="s">
        <v>99</v>
      </c>
      <c s="37">
        <v>9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375</v>
      </c>
      <c>
        <f>(M370*21)/100</f>
      </c>
      <c t="s">
        <v>27</v>
      </c>
    </row>
    <row r="371" spans="1:5" ht="12.75">
      <c r="A371" s="35" t="s">
        <v>54</v>
      </c>
      <c r="E371" s="39" t="s">
        <v>55</v>
      </c>
    </row>
    <row r="372" spans="1:5" ht="12.75">
      <c r="A372" s="35" t="s">
        <v>56</v>
      </c>
      <c r="E372" s="40" t="s">
        <v>57</v>
      </c>
    </row>
    <row r="373" spans="1:5" ht="12.75">
      <c r="A373" t="s">
        <v>58</v>
      </c>
      <c r="E373" s="39" t="s">
        <v>390</v>
      </c>
    </row>
    <row r="374" spans="1:16" ht="25.5">
      <c r="A374" t="s">
        <v>49</v>
      </c>
      <c s="34" t="s">
        <v>391</v>
      </c>
      <c s="34" t="s">
        <v>392</v>
      </c>
      <c s="35" t="s">
        <v>55</v>
      </c>
      <c s="6" t="s">
        <v>393</v>
      </c>
      <c s="36" t="s">
        <v>112</v>
      </c>
      <c s="37">
        <v>14.4</v>
      </c>
      <c s="36">
        <v>0</v>
      </c>
      <c s="36">
        <f>ROUND(G374*H374,6)</f>
      </c>
      <c r="L374" s="38">
        <v>0</v>
      </c>
      <c s="32">
        <f>ROUND(ROUND(L374,2)*ROUND(G374,3),2)</f>
      </c>
      <c s="36" t="s">
        <v>375</v>
      </c>
      <c>
        <f>(M374*21)/100</f>
      </c>
      <c t="s">
        <v>27</v>
      </c>
    </row>
    <row r="375" spans="1:5" ht="12.75">
      <c r="A375" s="35" t="s">
        <v>54</v>
      </c>
      <c r="E375" s="39" t="s">
        <v>55</v>
      </c>
    </row>
    <row r="376" spans="1:5" ht="12.75">
      <c r="A376" s="35" t="s">
        <v>56</v>
      </c>
      <c r="E376" s="40" t="s">
        <v>57</v>
      </c>
    </row>
    <row r="377" spans="1:5" ht="165.75">
      <c r="A377" t="s">
        <v>58</v>
      </c>
      <c r="E377" s="39" t="s">
        <v>394</v>
      </c>
    </row>
    <row r="378" spans="1:16" ht="25.5">
      <c r="A378" t="s">
        <v>49</v>
      </c>
      <c s="34" t="s">
        <v>395</v>
      </c>
      <c s="34" t="s">
        <v>396</v>
      </c>
      <c s="35" t="s">
        <v>55</v>
      </c>
      <c s="6" t="s">
        <v>397</v>
      </c>
      <c s="36" t="s">
        <v>112</v>
      </c>
      <c s="37">
        <v>3.6</v>
      </c>
      <c s="36">
        <v>0</v>
      </c>
      <c s="36">
        <f>ROUND(G378*H378,6)</f>
      </c>
      <c r="L378" s="38">
        <v>0</v>
      </c>
      <c s="32">
        <f>ROUND(ROUND(L378,2)*ROUND(G378,3),2)</f>
      </c>
      <c s="36" t="s">
        <v>375</v>
      </c>
      <c>
        <f>(M378*21)/100</f>
      </c>
      <c t="s">
        <v>27</v>
      </c>
    </row>
    <row r="379" spans="1:5" ht="12.75">
      <c r="A379" s="35" t="s">
        <v>54</v>
      </c>
      <c r="E379" s="39" t="s">
        <v>55</v>
      </c>
    </row>
    <row r="380" spans="1:5" ht="12.75">
      <c r="A380" s="35" t="s">
        <v>56</v>
      </c>
      <c r="E380" s="40" t="s">
        <v>57</v>
      </c>
    </row>
    <row r="381" spans="1:5" ht="165.75">
      <c r="A381" t="s">
        <v>58</v>
      </c>
      <c r="E381" s="39" t="s">
        <v>394</v>
      </c>
    </row>
    <row r="382" spans="1:16" ht="25.5">
      <c r="A382" t="s">
        <v>49</v>
      </c>
      <c s="34" t="s">
        <v>398</v>
      </c>
      <c s="34" t="s">
        <v>399</v>
      </c>
      <c s="35" t="s">
        <v>55</v>
      </c>
      <c s="6" t="s">
        <v>400</v>
      </c>
      <c s="36" t="s">
        <v>112</v>
      </c>
      <c s="37">
        <v>9.672</v>
      </c>
      <c s="36">
        <v>0</v>
      </c>
      <c s="36">
        <f>ROUND(G382*H382,6)</f>
      </c>
      <c r="L382" s="38">
        <v>0</v>
      </c>
      <c s="32">
        <f>ROUND(ROUND(L382,2)*ROUND(G382,3),2)</f>
      </c>
      <c s="36" t="s">
        <v>375</v>
      </c>
      <c>
        <f>(M382*21)/100</f>
      </c>
      <c t="s">
        <v>27</v>
      </c>
    </row>
    <row r="383" spans="1:5" ht="12.75">
      <c r="A383" s="35" t="s">
        <v>54</v>
      </c>
      <c r="E383" s="39" t="s">
        <v>55</v>
      </c>
    </row>
    <row r="384" spans="1:5" ht="12.75">
      <c r="A384" s="35" t="s">
        <v>56</v>
      </c>
      <c r="E384" s="40" t="s">
        <v>57</v>
      </c>
    </row>
    <row r="385" spans="1:5" ht="165.75">
      <c r="A385" t="s">
        <v>58</v>
      </c>
      <c r="E385" s="39" t="s">
        <v>394</v>
      </c>
    </row>
    <row r="386" spans="1:16" ht="25.5">
      <c r="A386" t="s">
        <v>49</v>
      </c>
      <c s="34" t="s">
        <v>401</v>
      </c>
      <c s="34" t="s">
        <v>402</v>
      </c>
      <c s="35" t="s">
        <v>55</v>
      </c>
      <c s="6" t="s">
        <v>403</v>
      </c>
      <c s="36" t="s">
        <v>112</v>
      </c>
      <c s="37">
        <v>0.25</v>
      </c>
      <c s="36">
        <v>0</v>
      </c>
      <c s="36">
        <f>ROUND(G386*H386,6)</f>
      </c>
      <c r="L386" s="38">
        <v>0</v>
      </c>
      <c s="32">
        <f>ROUND(ROUND(L386,2)*ROUND(G386,3),2)</f>
      </c>
      <c s="36" t="s">
        <v>375</v>
      </c>
      <c>
        <f>(M386*21)/100</f>
      </c>
      <c t="s">
        <v>27</v>
      </c>
    </row>
    <row r="387" spans="1:5" ht="12.75">
      <c r="A387" s="35" t="s">
        <v>54</v>
      </c>
      <c r="E387" s="39" t="s">
        <v>55</v>
      </c>
    </row>
    <row r="388" spans="1:5" ht="12.75">
      <c r="A388" s="35" t="s">
        <v>56</v>
      </c>
      <c r="E388" s="40" t="s">
        <v>57</v>
      </c>
    </row>
    <row r="389" spans="1:5" ht="165.75">
      <c r="A389" t="s">
        <v>58</v>
      </c>
      <c r="E389" s="39" t="s">
        <v>394</v>
      </c>
    </row>
    <row r="390" spans="1:16" ht="12.75">
      <c r="A390" t="s">
        <v>49</v>
      </c>
      <c s="34" t="s">
        <v>404</v>
      </c>
      <c s="34" t="s">
        <v>230</v>
      </c>
      <c s="35" t="s">
        <v>47</v>
      </c>
      <c s="6" t="s">
        <v>231</v>
      </c>
      <c s="36" t="s">
        <v>62</v>
      </c>
      <c s="37">
        <v>1</v>
      </c>
      <c s="36">
        <v>0</v>
      </c>
      <c s="36">
        <f>ROUND(G390*H390,6)</f>
      </c>
      <c r="L390" s="38">
        <v>0</v>
      </c>
      <c s="32">
        <f>ROUND(ROUND(L390,2)*ROUND(G390,3),2)</f>
      </c>
      <c s="36" t="s">
        <v>53</v>
      </c>
      <c>
        <f>(M390*21)/100</f>
      </c>
      <c t="s">
        <v>27</v>
      </c>
    </row>
    <row r="391" spans="1:5" ht="12.75">
      <c r="A391" s="35" t="s">
        <v>54</v>
      </c>
      <c r="E391" s="39" t="s">
        <v>55</v>
      </c>
    </row>
    <row r="392" spans="1:5" ht="12.75">
      <c r="A392" s="35" t="s">
        <v>56</v>
      </c>
      <c r="E392" s="40" t="s">
        <v>57</v>
      </c>
    </row>
    <row r="393" spans="1:5" ht="12.75">
      <c r="A393" t="s">
        <v>58</v>
      </c>
      <c r="E393" s="39" t="s">
        <v>232</v>
      </c>
    </row>
    <row r="394" spans="1:13" ht="12.75">
      <c r="A394" t="s">
        <v>46</v>
      </c>
      <c r="C394" s="31" t="s">
        <v>20</v>
      </c>
      <c r="E394" s="33" t="s">
        <v>405</v>
      </c>
      <c r="J394" s="32">
        <f>0</f>
      </c>
      <c s="32">
        <f>0</f>
      </c>
      <c s="32">
        <f>0+L395+L399+L403+L407+L411+L415+L419+L423+L427</f>
      </c>
      <c s="32">
        <f>0+M395+M399+M403+M407+M411+M415+M419+M423+M427</f>
      </c>
    </row>
    <row r="395" spans="1:16" ht="12.75">
      <c r="A395" t="s">
        <v>49</v>
      </c>
      <c s="34" t="s">
        <v>406</v>
      </c>
      <c s="34" t="s">
        <v>407</v>
      </c>
      <c s="35" t="s">
        <v>47</v>
      </c>
      <c s="6" t="s">
        <v>408</v>
      </c>
      <c s="36" t="s">
        <v>208</v>
      </c>
      <c s="37">
        <v>84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53</v>
      </c>
      <c>
        <f>(M395*21)/100</f>
      </c>
      <c t="s">
        <v>27</v>
      </c>
    </row>
    <row r="396" spans="1:5" ht="12.75">
      <c r="A396" s="35" t="s">
        <v>54</v>
      </c>
      <c r="E396" s="39" t="s">
        <v>55</v>
      </c>
    </row>
    <row r="397" spans="1:5" ht="12.75">
      <c r="A397" s="35" t="s">
        <v>56</v>
      </c>
      <c r="E397" s="40" t="s">
        <v>57</v>
      </c>
    </row>
    <row r="398" spans="1:5" ht="12.75">
      <c r="A398" t="s">
        <v>58</v>
      </c>
      <c r="E398" s="39" t="s">
        <v>409</v>
      </c>
    </row>
    <row r="399" spans="1:16" ht="12.75">
      <c r="A399" t="s">
        <v>49</v>
      </c>
      <c s="34" t="s">
        <v>410</v>
      </c>
      <c s="34" t="s">
        <v>411</v>
      </c>
      <c s="35" t="s">
        <v>47</v>
      </c>
      <c s="6" t="s">
        <v>412</v>
      </c>
      <c s="36" t="s">
        <v>62</v>
      </c>
      <c s="37">
        <v>2</v>
      </c>
      <c s="36">
        <v>0</v>
      </c>
      <c s="36">
        <f>ROUND(G399*H399,6)</f>
      </c>
      <c r="L399" s="38">
        <v>0</v>
      </c>
      <c s="32">
        <f>ROUND(ROUND(L399,2)*ROUND(G399,3),2)</f>
      </c>
      <c s="36" t="s">
        <v>53</v>
      </c>
      <c>
        <f>(M399*21)/100</f>
      </c>
      <c t="s">
        <v>27</v>
      </c>
    </row>
    <row r="400" spans="1:5" ht="12.75">
      <c r="A400" s="35" t="s">
        <v>54</v>
      </c>
      <c r="E400" s="39" t="s">
        <v>55</v>
      </c>
    </row>
    <row r="401" spans="1:5" ht="12.75">
      <c r="A401" s="35" t="s">
        <v>56</v>
      </c>
      <c r="E401" s="40" t="s">
        <v>57</v>
      </c>
    </row>
    <row r="402" spans="1:5" ht="63.75">
      <c r="A402" t="s">
        <v>58</v>
      </c>
      <c r="E402" s="39" t="s">
        <v>413</v>
      </c>
    </row>
    <row r="403" spans="1:16" ht="25.5">
      <c r="A403" t="s">
        <v>49</v>
      </c>
      <c s="34" t="s">
        <v>414</v>
      </c>
      <c s="34" t="s">
        <v>415</v>
      </c>
      <c s="35" t="s">
        <v>47</v>
      </c>
      <c s="6" t="s">
        <v>416</v>
      </c>
      <c s="36" t="s">
        <v>62</v>
      </c>
      <c s="37">
        <v>1</v>
      </c>
      <c s="36">
        <v>0</v>
      </c>
      <c s="36">
        <f>ROUND(G403*H403,6)</f>
      </c>
      <c r="L403" s="38">
        <v>0</v>
      </c>
      <c s="32">
        <f>ROUND(ROUND(L403,2)*ROUND(G403,3),2)</f>
      </c>
      <c s="36" t="s">
        <v>82</v>
      </c>
      <c>
        <f>(M403*21)/100</f>
      </c>
      <c t="s">
        <v>27</v>
      </c>
    </row>
    <row r="404" spans="1:5" ht="12.75">
      <c r="A404" s="35" t="s">
        <v>54</v>
      </c>
      <c r="E404" s="39" t="s">
        <v>55</v>
      </c>
    </row>
    <row r="405" spans="1:5" ht="12.75">
      <c r="A405" s="35" t="s">
        <v>56</v>
      </c>
      <c r="E405" s="40" t="s">
        <v>57</v>
      </c>
    </row>
    <row r="406" spans="1:5" ht="12.75">
      <c r="A406" t="s">
        <v>58</v>
      </c>
      <c r="E406" s="39" t="s">
        <v>83</v>
      </c>
    </row>
    <row r="407" spans="1:16" ht="12.75">
      <c r="A407" t="s">
        <v>49</v>
      </c>
      <c s="34" t="s">
        <v>417</v>
      </c>
      <c s="34" t="s">
        <v>418</v>
      </c>
      <c s="35" t="s">
        <v>47</v>
      </c>
      <c s="6" t="s">
        <v>419</v>
      </c>
      <c s="36" t="s">
        <v>62</v>
      </c>
      <c s="37">
        <v>2</v>
      </c>
      <c s="36">
        <v>0</v>
      </c>
      <c s="36">
        <f>ROUND(G407*H407,6)</f>
      </c>
      <c r="L407" s="38">
        <v>0</v>
      </c>
      <c s="32">
        <f>ROUND(ROUND(L407,2)*ROUND(G407,3),2)</f>
      </c>
      <c s="36" t="s">
        <v>53</v>
      </c>
      <c>
        <f>(M407*21)/100</f>
      </c>
      <c t="s">
        <v>27</v>
      </c>
    </row>
    <row r="408" spans="1:5" ht="12.75">
      <c r="A408" s="35" t="s">
        <v>54</v>
      </c>
      <c r="E408" s="39" t="s">
        <v>55</v>
      </c>
    </row>
    <row r="409" spans="1:5" ht="12.75">
      <c r="A409" s="35" t="s">
        <v>56</v>
      </c>
      <c r="E409" s="40" t="s">
        <v>57</v>
      </c>
    </row>
    <row r="410" spans="1:5" ht="25.5">
      <c r="A410" t="s">
        <v>58</v>
      </c>
      <c r="E410" s="39" t="s">
        <v>420</v>
      </c>
    </row>
    <row r="411" spans="1:16" ht="12.75">
      <c r="A411" t="s">
        <v>49</v>
      </c>
      <c s="34" t="s">
        <v>421</v>
      </c>
      <c s="34" t="s">
        <v>422</v>
      </c>
      <c s="35" t="s">
        <v>47</v>
      </c>
      <c s="6" t="s">
        <v>423</v>
      </c>
      <c s="36" t="s">
        <v>208</v>
      </c>
      <c s="37">
        <v>56</v>
      </c>
      <c s="36">
        <v>0</v>
      </c>
      <c s="36">
        <f>ROUND(G411*H411,6)</f>
      </c>
      <c r="L411" s="38">
        <v>0</v>
      </c>
      <c s="32">
        <f>ROUND(ROUND(L411,2)*ROUND(G411,3),2)</f>
      </c>
      <c s="36" t="s">
        <v>82</v>
      </c>
      <c>
        <f>(M411*21)/100</f>
      </c>
      <c t="s">
        <v>27</v>
      </c>
    </row>
    <row r="412" spans="1:5" ht="12.75">
      <c r="A412" s="35" t="s">
        <v>54</v>
      </c>
      <c r="E412" s="39" t="s">
        <v>55</v>
      </c>
    </row>
    <row r="413" spans="1:5" ht="12.75">
      <c r="A413" s="35" t="s">
        <v>56</v>
      </c>
      <c r="E413" s="40" t="s">
        <v>57</v>
      </c>
    </row>
    <row r="414" spans="1:5" ht="12.75">
      <c r="A414" t="s">
        <v>58</v>
      </c>
      <c r="E414" s="39" t="s">
        <v>83</v>
      </c>
    </row>
    <row r="415" spans="1:16" ht="12.75">
      <c r="A415" t="s">
        <v>49</v>
      </c>
      <c s="34" t="s">
        <v>424</v>
      </c>
      <c s="34" t="s">
        <v>425</v>
      </c>
      <c s="35" t="s">
        <v>47</v>
      </c>
      <c s="6" t="s">
        <v>426</v>
      </c>
      <c s="36" t="s">
        <v>208</v>
      </c>
      <c s="37">
        <v>64</v>
      </c>
      <c s="36">
        <v>0</v>
      </c>
      <c s="36">
        <f>ROUND(G415*H415,6)</f>
      </c>
      <c r="L415" s="38">
        <v>0</v>
      </c>
      <c s="32">
        <f>ROUND(ROUND(L415,2)*ROUND(G415,3),2)</f>
      </c>
      <c s="36" t="s">
        <v>82</v>
      </c>
      <c>
        <f>(M415*21)/100</f>
      </c>
      <c t="s">
        <v>27</v>
      </c>
    </row>
    <row r="416" spans="1:5" ht="12.75">
      <c r="A416" s="35" t="s">
        <v>54</v>
      </c>
      <c r="E416" s="39" t="s">
        <v>55</v>
      </c>
    </row>
    <row r="417" spans="1:5" ht="12.75">
      <c r="A417" s="35" t="s">
        <v>56</v>
      </c>
      <c r="E417" s="40" t="s">
        <v>57</v>
      </c>
    </row>
    <row r="418" spans="1:5" ht="12.75">
      <c r="A418" t="s">
        <v>58</v>
      </c>
      <c r="E418" s="39" t="s">
        <v>83</v>
      </c>
    </row>
    <row r="419" spans="1:16" ht="12.75">
      <c r="A419" t="s">
        <v>49</v>
      </c>
      <c s="34" t="s">
        <v>427</v>
      </c>
      <c s="34" t="s">
        <v>428</v>
      </c>
      <c s="35" t="s">
        <v>47</v>
      </c>
      <c s="6" t="s">
        <v>429</v>
      </c>
      <c s="36" t="s">
        <v>208</v>
      </c>
      <c s="37">
        <v>48</v>
      </c>
      <c s="36">
        <v>0</v>
      </c>
      <c s="36">
        <f>ROUND(G419*H419,6)</f>
      </c>
      <c r="L419" s="38">
        <v>0</v>
      </c>
      <c s="32">
        <f>ROUND(ROUND(L419,2)*ROUND(G419,3),2)</f>
      </c>
      <c s="36" t="s">
        <v>82</v>
      </c>
      <c>
        <f>(M419*21)/100</f>
      </c>
      <c t="s">
        <v>27</v>
      </c>
    </row>
    <row r="420" spans="1:5" ht="12.75">
      <c r="A420" s="35" t="s">
        <v>54</v>
      </c>
      <c r="E420" s="39" t="s">
        <v>55</v>
      </c>
    </row>
    <row r="421" spans="1:5" ht="12.75">
      <c r="A421" s="35" t="s">
        <v>56</v>
      </c>
      <c r="E421" s="40" t="s">
        <v>57</v>
      </c>
    </row>
    <row r="422" spans="1:5" ht="12.75">
      <c r="A422" t="s">
        <v>58</v>
      </c>
      <c r="E422" s="39" t="s">
        <v>83</v>
      </c>
    </row>
    <row r="423" spans="1:16" ht="12.75">
      <c r="A423" t="s">
        <v>49</v>
      </c>
      <c s="34" t="s">
        <v>430</v>
      </c>
      <c s="34" t="s">
        <v>431</v>
      </c>
      <c s="35" t="s">
        <v>47</v>
      </c>
      <c s="6" t="s">
        <v>432</v>
      </c>
      <c s="36" t="s">
        <v>208</v>
      </c>
      <c s="37">
        <v>124</v>
      </c>
      <c s="36">
        <v>0</v>
      </c>
      <c s="36">
        <f>ROUND(G423*H423,6)</f>
      </c>
      <c r="L423" s="38">
        <v>0</v>
      </c>
      <c s="32">
        <f>ROUND(ROUND(L423,2)*ROUND(G423,3),2)</f>
      </c>
      <c s="36" t="s">
        <v>53</v>
      </c>
      <c>
        <f>(M423*21)/100</f>
      </c>
      <c t="s">
        <v>27</v>
      </c>
    </row>
    <row r="424" spans="1:5" ht="12.75">
      <c r="A424" s="35" t="s">
        <v>54</v>
      </c>
      <c r="E424" s="39" t="s">
        <v>55</v>
      </c>
    </row>
    <row r="425" spans="1:5" ht="12.75">
      <c r="A425" s="35" t="s">
        <v>56</v>
      </c>
      <c r="E425" s="40" t="s">
        <v>57</v>
      </c>
    </row>
    <row r="426" spans="1:5" ht="38.25">
      <c r="A426" t="s">
        <v>58</v>
      </c>
      <c r="E426" s="39" t="s">
        <v>433</v>
      </c>
    </row>
    <row r="427" spans="1:16" ht="12.75">
      <c r="A427" t="s">
        <v>49</v>
      </c>
      <c s="34" t="s">
        <v>434</v>
      </c>
      <c s="34" t="s">
        <v>435</v>
      </c>
      <c s="35" t="s">
        <v>47</v>
      </c>
      <c s="6" t="s">
        <v>436</v>
      </c>
      <c s="36" t="s">
        <v>66</v>
      </c>
      <c s="37">
        <v>1</v>
      </c>
      <c s="36">
        <v>0</v>
      </c>
      <c s="36">
        <f>ROUND(G427*H427,6)</f>
      </c>
      <c r="L427" s="38">
        <v>0</v>
      </c>
      <c s="32">
        <f>ROUND(ROUND(L427,2)*ROUND(G427,3),2)</f>
      </c>
      <c s="36" t="s">
        <v>53</v>
      </c>
      <c>
        <f>(M427*21)/100</f>
      </c>
      <c t="s">
        <v>27</v>
      </c>
    </row>
    <row r="428" spans="1:5" ht="12.75">
      <c r="A428" s="35" t="s">
        <v>54</v>
      </c>
      <c r="E428" s="39" t="s">
        <v>55</v>
      </c>
    </row>
    <row r="429" spans="1:5" ht="12.75">
      <c r="A429" s="35" t="s">
        <v>56</v>
      </c>
      <c r="E429" s="40" t="s">
        <v>57</v>
      </c>
    </row>
    <row r="430" spans="1:5" ht="38.25">
      <c r="A430" t="s">
        <v>58</v>
      </c>
      <c r="E430" s="39" t="s">
        <v>437</v>
      </c>
    </row>
    <row r="431" spans="1:13" ht="12.75">
      <c r="A431" t="s">
        <v>46</v>
      </c>
      <c r="C431" s="31" t="s">
        <v>438</v>
      </c>
      <c r="E431" s="33" t="s">
        <v>439</v>
      </c>
      <c r="J431" s="32">
        <f>0</f>
      </c>
      <c s="32">
        <f>0</f>
      </c>
      <c s="32">
        <f>0+L432+L436+L440+L444</f>
      </c>
      <c s="32">
        <f>0+M432+M436+M440+M444</f>
      </c>
    </row>
    <row r="432" spans="1:16" ht="12.75">
      <c r="A432" t="s">
        <v>49</v>
      </c>
      <c s="34" t="s">
        <v>440</v>
      </c>
      <c s="34" t="s">
        <v>441</v>
      </c>
      <c s="35" t="s">
        <v>47</v>
      </c>
      <c s="6" t="s">
        <v>442</v>
      </c>
      <c s="36" t="s">
        <v>62</v>
      </c>
      <c s="37">
        <v>3</v>
      </c>
      <c s="36">
        <v>0</v>
      </c>
      <c s="36">
        <f>ROUND(G432*H432,6)</f>
      </c>
      <c r="L432" s="38">
        <v>0</v>
      </c>
      <c s="32">
        <f>ROUND(ROUND(L432,2)*ROUND(G432,3),2)</f>
      </c>
      <c s="36" t="s">
        <v>53</v>
      </c>
      <c>
        <f>(M432*21)/100</f>
      </c>
      <c t="s">
        <v>27</v>
      </c>
    </row>
    <row r="433" spans="1:5" ht="12.75">
      <c r="A433" s="35" t="s">
        <v>54</v>
      </c>
      <c r="E433" s="39" t="s">
        <v>55</v>
      </c>
    </row>
    <row r="434" spans="1:5" ht="12.75">
      <c r="A434" s="35" t="s">
        <v>56</v>
      </c>
      <c r="E434" s="40" t="s">
        <v>104</v>
      </c>
    </row>
    <row r="435" spans="1:5" ht="63.75">
      <c r="A435" t="s">
        <v>58</v>
      </c>
      <c r="E435" s="39" t="s">
        <v>443</v>
      </c>
    </row>
    <row r="436" spans="1:16" ht="12.75">
      <c r="A436" t="s">
        <v>49</v>
      </c>
      <c s="34" t="s">
        <v>444</v>
      </c>
      <c s="34" t="s">
        <v>445</v>
      </c>
      <c s="35" t="s">
        <v>47</v>
      </c>
      <c s="6" t="s">
        <v>446</v>
      </c>
      <c s="36" t="s">
        <v>62</v>
      </c>
      <c s="37">
        <v>3</v>
      </c>
      <c s="36">
        <v>0</v>
      </c>
      <c s="36">
        <f>ROUND(G436*H436,6)</f>
      </c>
      <c r="L436" s="38">
        <v>0</v>
      </c>
      <c s="32">
        <f>ROUND(ROUND(L436,2)*ROUND(G436,3),2)</f>
      </c>
      <c s="36" t="s">
        <v>82</v>
      </c>
      <c>
        <f>(M436*21)/100</f>
      </c>
      <c t="s">
        <v>27</v>
      </c>
    </row>
    <row r="437" spans="1:5" ht="12.75">
      <c r="A437" s="35" t="s">
        <v>54</v>
      </c>
      <c r="E437" s="39" t="s">
        <v>55</v>
      </c>
    </row>
    <row r="438" spans="1:5" ht="12.75">
      <c r="A438" s="35" t="s">
        <v>56</v>
      </c>
      <c r="E438" s="40" t="s">
        <v>104</v>
      </c>
    </row>
    <row r="439" spans="1:5" ht="12.75">
      <c r="A439" t="s">
        <v>58</v>
      </c>
      <c r="E439" s="39" t="s">
        <v>83</v>
      </c>
    </row>
    <row r="440" spans="1:16" ht="12.75">
      <c r="A440" t="s">
        <v>49</v>
      </c>
      <c s="34" t="s">
        <v>447</v>
      </c>
      <c s="34" t="s">
        <v>448</v>
      </c>
      <c s="35" t="s">
        <v>47</v>
      </c>
      <c s="6" t="s">
        <v>449</v>
      </c>
      <c s="36" t="s">
        <v>62</v>
      </c>
      <c s="37">
        <v>1</v>
      </c>
      <c s="36">
        <v>0</v>
      </c>
      <c s="36">
        <f>ROUND(G440*H440,6)</f>
      </c>
      <c r="L440" s="38">
        <v>0</v>
      </c>
      <c s="32">
        <f>ROUND(ROUND(L440,2)*ROUND(G440,3),2)</f>
      </c>
      <c s="36" t="s">
        <v>53</v>
      </c>
      <c>
        <f>(M440*21)/100</f>
      </c>
      <c t="s">
        <v>27</v>
      </c>
    </row>
    <row r="441" spans="1:5" ht="12.75">
      <c r="A441" s="35" t="s">
        <v>54</v>
      </c>
      <c r="E441" s="39" t="s">
        <v>55</v>
      </c>
    </row>
    <row r="442" spans="1:5" ht="12.75">
      <c r="A442" s="35" t="s">
        <v>56</v>
      </c>
      <c r="E442" s="40" t="s">
        <v>237</v>
      </c>
    </row>
    <row r="443" spans="1:5" ht="51">
      <c r="A443" t="s">
        <v>58</v>
      </c>
      <c r="E443" s="39" t="s">
        <v>450</v>
      </c>
    </row>
    <row r="444" spans="1:16" ht="12.75">
      <c r="A444" t="s">
        <v>49</v>
      </c>
      <c s="34" t="s">
        <v>451</v>
      </c>
      <c s="34" t="s">
        <v>452</v>
      </c>
      <c s="35" t="s">
        <v>47</v>
      </c>
      <c s="6" t="s">
        <v>453</v>
      </c>
      <c s="36" t="s">
        <v>62</v>
      </c>
      <c s="37">
        <v>1</v>
      </c>
      <c s="36">
        <v>0</v>
      </c>
      <c s="36">
        <f>ROUND(G444*H444,6)</f>
      </c>
      <c r="L444" s="38">
        <v>0</v>
      </c>
      <c s="32">
        <f>ROUND(ROUND(L444,2)*ROUND(G444,3),2)</f>
      </c>
      <c s="36" t="s">
        <v>53</v>
      </c>
      <c>
        <f>(M444*21)/100</f>
      </c>
      <c t="s">
        <v>27</v>
      </c>
    </row>
    <row r="445" spans="1:5" ht="12.75">
      <c r="A445" s="35" t="s">
        <v>54</v>
      </c>
      <c r="E445" s="39" t="s">
        <v>55</v>
      </c>
    </row>
    <row r="446" spans="1:5" ht="12.75">
      <c r="A446" s="35" t="s">
        <v>56</v>
      </c>
      <c r="E446" s="40" t="s">
        <v>237</v>
      </c>
    </row>
    <row r="447" spans="1:5" ht="51">
      <c r="A447" t="s">
        <v>58</v>
      </c>
      <c r="E447" s="39" t="s">
        <v>454</v>
      </c>
    </row>
    <row r="448" spans="1:13" ht="12.75">
      <c r="A448" t="s">
        <v>46</v>
      </c>
      <c r="C448" s="31" t="s">
        <v>455</v>
      </c>
      <c r="E448" s="33" t="s">
        <v>456</v>
      </c>
      <c r="J448" s="32">
        <f>0</f>
      </c>
      <c s="32">
        <f>0</f>
      </c>
      <c s="32">
        <f>0+L449+L453+L457+L461+L465+L469+L473+L477+L481+L485+L489+L493+L497+L501</f>
      </c>
      <c s="32">
        <f>0+M449+M453+M457+M461+M465+M469+M473+M477+M481+M485+M489+M493+M497+M501</f>
      </c>
    </row>
    <row r="449" spans="1:16" ht="12.75">
      <c r="A449" t="s">
        <v>49</v>
      </c>
      <c s="34" t="s">
        <v>457</v>
      </c>
      <c s="34" t="s">
        <v>458</v>
      </c>
      <c s="35" t="s">
        <v>47</v>
      </c>
      <c s="6" t="s">
        <v>459</v>
      </c>
      <c s="36" t="s">
        <v>62</v>
      </c>
      <c s="37">
        <v>34</v>
      </c>
      <c s="36">
        <v>0</v>
      </c>
      <c s="36">
        <f>ROUND(G449*H449,6)</f>
      </c>
      <c r="L449" s="38">
        <v>0</v>
      </c>
      <c s="32">
        <f>ROUND(ROUND(L449,2)*ROUND(G449,3),2)</f>
      </c>
      <c s="36" t="s">
        <v>53</v>
      </c>
      <c>
        <f>(M449*21)/100</f>
      </c>
      <c t="s">
        <v>27</v>
      </c>
    </row>
    <row r="450" spans="1:5" ht="12.75">
      <c r="A450" s="35" t="s">
        <v>54</v>
      </c>
      <c r="E450" s="39" t="s">
        <v>55</v>
      </c>
    </row>
    <row r="451" spans="1:5" ht="12.75">
      <c r="A451" s="35" t="s">
        <v>56</v>
      </c>
      <c r="E451" s="40" t="s">
        <v>57</v>
      </c>
    </row>
    <row r="452" spans="1:5" ht="89.25">
      <c r="A452" t="s">
        <v>58</v>
      </c>
      <c r="E452" s="39" t="s">
        <v>460</v>
      </c>
    </row>
    <row r="453" spans="1:16" ht="12.75">
      <c r="A453" t="s">
        <v>49</v>
      </c>
      <c s="34" t="s">
        <v>461</v>
      </c>
      <c s="34" t="s">
        <v>462</v>
      </c>
      <c s="35" t="s">
        <v>47</v>
      </c>
      <c s="6" t="s">
        <v>463</v>
      </c>
      <c s="36" t="s">
        <v>81</v>
      </c>
      <c s="37">
        <v>40</v>
      </c>
      <c s="36">
        <v>0</v>
      </c>
      <c s="36">
        <f>ROUND(G453*H453,6)</f>
      </c>
      <c r="L453" s="38">
        <v>0</v>
      </c>
      <c s="32">
        <f>ROUND(ROUND(L453,2)*ROUND(G453,3),2)</f>
      </c>
      <c s="36" t="s">
        <v>53</v>
      </c>
      <c>
        <f>(M453*21)/100</f>
      </c>
      <c t="s">
        <v>27</v>
      </c>
    </row>
    <row r="454" spans="1:5" ht="12.75">
      <c r="A454" s="35" t="s">
        <v>54</v>
      </c>
      <c r="E454" s="39" t="s">
        <v>55</v>
      </c>
    </row>
    <row r="455" spans="1:5" ht="12.75">
      <c r="A455" s="35" t="s">
        <v>56</v>
      </c>
      <c r="E455" s="40" t="s">
        <v>57</v>
      </c>
    </row>
    <row r="456" spans="1:5" ht="12.75">
      <c r="A456" t="s">
        <v>58</v>
      </c>
      <c r="E456" s="39" t="s">
        <v>464</v>
      </c>
    </row>
    <row r="457" spans="1:16" ht="12.75">
      <c r="A457" t="s">
        <v>49</v>
      </c>
      <c s="34" t="s">
        <v>465</v>
      </c>
      <c s="34" t="s">
        <v>466</v>
      </c>
      <c s="35" t="s">
        <v>47</v>
      </c>
      <c s="6" t="s">
        <v>467</v>
      </c>
      <c s="36" t="s">
        <v>71</v>
      </c>
      <c s="37">
        <v>1.812</v>
      </c>
      <c s="36">
        <v>0</v>
      </c>
      <c s="36">
        <f>ROUND(G457*H457,6)</f>
      </c>
      <c r="L457" s="38">
        <v>0</v>
      </c>
      <c s="32">
        <f>ROUND(ROUND(L457,2)*ROUND(G457,3),2)</f>
      </c>
      <c s="36" t="s">
        <v>82</v>
      </c>
      <c>
        <f>(M457*21)/100</f>
      </c>
      <c t="s">
        <v>27</v>
      </c>
    </row>
    <row r="458" spans="1:5" ht="12.75">
      <c r="A458" s="35" t="s">
        <v>54</v>
      </c>
      <c r="E458" s="39" t="s">
        <v>55</v>
      </c>
    </row>
    <row r="459" spans="1:5" ht="12.75">
      <c r="A459" s="35" t="s">
        <v>56</v>
      </c>
      <c r="E459" s="40" t="s">
        <v>57</v>
      </c>
    </row>
    <row r="460" spans="1:5" ht="12.75">
      <c r="A460" t="s">
        <v>58</v>
      </c>
      <c r="E460" s="39" t="s">
        <v>83</v>
      </c>
    </row>
    <row r="461" spans="1:16" ht="12.75">
      <c r="A461" t="s">
        <v>49</v>
      </c>
      <c s="34" t="s">
        <v>468</v>
      </c>
      <c s="34" t="s">
        <v>469</v>
      </c>
      <c s="35" t="s">
        <v>47</v>
      </c>
      <c s="6" t="s">
        <v>470</v>
      </c>
      <c s="36" t="s">
        <v>71</v>
      </c>
      <c s="37">
        <v>5.5</v>
      </c>
      <c s="36">
        <v>0</v>
      </c>
      <c s="36">
        <f>ROUND(G461*H461,6)</f>
      </c>
      <c r="L461" s="38">
        <v>0</v>
      </c>
      <c s="32">
        <f>ROUND(ROUND(L461,2)*ROUND(G461,3),2)</f>
      </c>
      <c s="36" t="s">
        <v>82</v>
      </c>
      <c>
        <f>(M461*21)/100</f>
      </c>
      <c t="s">
        <v>27</v>
      </c>
    </row>
    <row r="462" spans="1:5" ht="12.75">
      <c r="A462" s="35" t="s">
        <v>54</v>
      </c>
      <c r="E462" s="39" t="s">
        <v>55</v>
      </c>
    </row>
    <row r="463" spans="1:5" ht="12.75">
      <c r="A463" s="35" t="s">
        <v>56</v>
      </c>
      <c r="E463" s="40" t="s">
        <v>57</v>
      </c>
    </row>
    <row r="464" spans="1:5" ht="12.75">
      <c r="A464" t="s">
        <v>58</v>
      </c>
      <c r="E464" s="39" t="s">
        <v>83</v>
      </c>
    </row>
    <row r="465" spans="1:16" ht="25.5">
      <c r="A465" t="s">
        <v>49</v>
      </c>
      <c s="34" t="s">
        <v>471</v>
      </c>
      <c s="34" t="s">
        <v>472</v>
      </c>
      <c s="35" t="s">
        <v>47</v>
      </c>
      <c s="6" t="s">
        <v>473</v>
      </c>
      <c s="36" t="s">
        <v>66</v>
      </c>
      <c s="37">
        <v>1</v>
      </c>
      <c s="36">
        <v>0</v>
      </c>
      <c s="36">
        <f>ROUND(G465*H465,6)</f>
      </c>
      <c r="L465" s="38">
        <v>0</v>
      </c>
      <c s="32">
        <f>ROUND(ROUND(L465,2)*ROUND(G465,3),2)</f>
      </c>
      <c s="36" t="s">
        <v>53</v>
      </c>
      <c>
        <f>(M465*21)/100</f>
      </c>
      <c t="s">
        <v>27</v>
      </c>
    </row>
    <row r="466" spans="1:5" ht="12.75">
      <c r="A466" s="35" t="s">
        <v>54</v>
      </c>
      <c r="E466" s="39" t="s">
        <v>55</v>
      </c>
    </row>
    <row r="467" spans="1:5" ht="12.75">
      <c r="A467" s="35" t="s">
        <v>56</v>
      </c>
      <c r="E467" s="40" t="s">
        <v>57</v>
      </c>
    </row>
    <row r="468" spans="1:5" ht="63.75">
      <c r="A468" t="s">
        <v>58</v>
      </c>
      <c r="E468" s="39" t="s">
        <v>474</v>
      </c>
    </row>
    <row r="469" spans="1:16" ht="12.75">
      <c r="A469" t="s">
        <v>49</v>
      </c>
      <c s="34" t="s">
        <v>475</v>
      </c>
      <c s="34" t="s">
        <v>476</v>
      </c>
      <c s="35" t="s">
        <v>47</v>
      </c>
      <c s="6" t="s">
        <v>477</v>
      </c>
      <c s="36" t="s">
        <v>99</v>
      </c>
      <c s="37">
        <v>68</v>
      </c>
      <c s="36">
        <v>0</v>
      </c>
      <c s="36">
        <f>ROUND(G469*H469,6)</f>
      </c>
      <c r="L469" s="38">
        <v>0</v>
      </c>
      <c s="32">
        <f>ROUND(ROUND(L469,2)*ROUND(G469,3),2)</f>
      </c>
      <c s="36" t="s">
        <v>53</v>
      </c>
      <c>
        <f>(M469*21)/100</f>
      </c>
      <c t="s">
        <v>27</v>
      </c>
    </row>
    <row r="470" spans="1:5" ht="12.75">
      <c r="A470" s="35" t="s">
        <v>54</v>
      </c>
      <c r="E470" s="39" t="s">
        <v>55</v>
      </c>
    </row>
    <row r="471" spans="1:5" ht="12.75">
      <c r="A471" s="35" t="s">
        <v>56</v>
      </c>
      <c r="E471" s="40" t="s">
        <v>57</v>
      </c>
    </row>
    <row r="472" spans="1:5" ht="12.75">
      <c r="A472" t="s">
        <v>58</v>
      </c>
      <c r="E472" s="39" t="s">
        <v>478</v>
      </c>
    </row>
    <row r="473" spans="1:16" ht="12.75">
      <c r="A473" t="s">
        <v>49</v>
      </c>
      <c s="34" t="s">
        <v>479</v>
      </c>
      <c s="34" t="s">
        <v>480</v>
      </c>
      <c s="35" t="s">
        <v>47</v>
      </c>
      <c s="6" t="s">
        <v>481</v>
      </c>
      <c s="36" t="s">
        <v>66</v>
      </c>
      <c s="37">
        <v>1</v>
      </c>
      <c s="36">
        <v>0</v>
      </c>
      <c s="36">
        <f>ROUND(G473*H473,6)</f>
      </c>
      <c r="L473" s="38">
        <v>0</v>
      </c>
      <c s="32">
        <f>ROUND(ROUND(L473,2)*ROUND(G473,3),2)</f>
      </c>
      <c s="36" t="s">
        <v>53</v>
      </c>
      <c>
        <f>(M473*21)/100</f>
      </c>
      <c t="s">
        <v>27</v>
      </c>
    </row>
    <row r="474" spans="1:5" ht="12.75">
      <c r="A474" s="35" t="s">
        <v>54</v>
      </c>
      <c r="E474" s="39" t="s">
        <v>55</v>
      </c>
    </row>
    <row r="475" spans="1:5" ht="12.75">
      <c r="A475" s="35" t="s">
        <v>56</v>
      </c>
      <c r="E475" s="40" t="s">
        <v>57</v>
      </c>
    </row>
    <row r="476" spans="1:5" ht="38.25">
      <c r="A476" t="s">
        <v>58</v>
      </c>
      <c r="E476" s="39" t="s">
        <v>482</v>
      </c>
    </row>
    <row r="477" spans="1:16" ht="12.75">
      <c r="A477" t="s">
        <v>49</v>
      </c>
      <c s="34" t="s">
        <v>483</v>
      </c>
      <c s="34" t="s">
        <v>484</v>
      </c>
      <c s="35" t="s">
        <v>47</v>
      </c>
      <c s="6" t="s">
        <v>485</v>
      </c>
      <c s="36" t="s">
        <v>62</v>
      </c>
      <c s="37">
        <v>6</v>
      </c>
      <c s="36">
        <v>0</v>
      </c>
      <c s="36">
        <f>ROUND(G477*H477,6)</f>
      </c>
      <c r="L477" s="38">
        <v>0</v>
      </c>
      <c s="32">
        <f>ROUND(ROUND(L477,2)*ROUND(G477,3),2)</f>
      </c>
      <c s="36" t="s">
        <v>53</v>
      </c>
      <c>
        <f>(M477*21)/100</f>
      </c>
      <c t="s">
        <v>27</v>
      </c>
    </row>
    <row r="478" spans="1:5" ht="12.75">
      <c r="A478" s="35" t="s">
        <v>54</v>
      </c>
      <c r="E478" s="39" t="s">
        <v>55</v>
      </c>
    </row>
    <row r="479" spans="1:5" ht="12.75">
      <c r="A479" s="35" t="s">
        <v>56</v>
      </c>
      <c r="E479" s="40" t="s">
        <v>57</v>
      </c>
    </row>
    <row r="480" spans="1:5" ht="51">
      <c r="A480" t="s">
        <v>58</v>
      </c>
      <c r="E480" s="39" t="s">
        <v>486</v>
      </c>
    </row>
    <row r="481" spans="1:16" ht="12.75">
      <c r="A481" t="s">
        <v>49</v>
      </c>
      <c s="34" t="s">
        <v>487</v>
      </c>
      <c s="34" t="s">
        <v>488</v>
      </c>
      <c s="35" t="s">
        <v>47</v>
      </c>
      <c s="6" t="s">
        <v>489</v>
      </c>
      <c s="36" t="s">
        <v>62</v>
      </c>
      <c s="37">
        <v>4</v>
      </c>
      <c s="36">
        <v>0</v>
      </c>
      <c s="36">
        <f>ROUND(G481*H481,6)</f>
      </c>
      <c r="L481" s="38">
        <v>0</v>
      </c>
      <c s="32">
        <f>ROUND(ROUND(L481,2)*ROUND(G481,3),2)</f>
      </c>
      <c s="36" t="s">
        <v>82</v>
      </c>
      <c>
        <f>(M481*21)/100</f>
      </c>
      <c t="s">
        <v>27</v>
      </c>
    </row>
    <row r="482" spans="1:5" ht="12.75">
      <c r="A482" s="35" t="s">
        <v>54</v>
      </c>
      <c r="E482" s="39" t="s">
        <v>55</v>
      </c>
    </row>
    <row r="483" spans="1:5" ht="12.75">
      <c r="A483" s="35" t="s">
        <v>56</v>
      </c>
      <c r="E483" s="40" t="s">
        <v>57</v>
      </c>
    </row>
    <row r="484" spans="1:5" ht="12.75">
      <c r="A484" t="s">
        <v>58</v>
      </c>
      <c r="E484" s="39" t="s">
        <v>83</v>
      </c>
    </row>
    <row r="485" spans="1:16" ht="12.75">
      <c r="A485" t="s">
        <v>49</v>
      </c>
      <c s="34" t="s">
        <v>490</v>
      </c>
      <c s="34" t="s">
        <v>491</v>
      </c>
      <c s="35" t="s">
        <v>47</v>
      </c>
      <c s="6" t="s">
        <v>492</v>
      </c>
      <c s="36" t="s">
        <v>146</v>
      </c>
      <c s="37">
        <v>2</v>
      </c>
      <c s="36">
        <v>0</v>
      </c>
      <c s="36">
        <f>ROUND(G485*H485,6)</f>
      </c>
      <c r="L485" s="38">
        <v>0</v>
      </c>
      <c s="32">
        <f>ROUND(ROUND(L485,2)*ROUND(G485,3),2)</f>
      </c>
      <c s="36" t="s">
        <v>82</v>
      </c>
      <c>
        <f>(M485*21)/100</f>
      </c>
      <c t="s">
        <v>27</v>
      </c>
    </row>
    <row r="486" spans="1:5" ht="12.75">
      <c r="A486" s="35" t="s">
        <v>54</v>
      </c>
      <c r="E486" s="39" t="s">
        <v>55</v>
      </c>
    </row>
    <row r="487" spans="1:5" ht="12.75">
      <c r="A487" s="35" t="s">
        <v>56</v>
      </c>
      <c r="E487" s="40" t="s">
        <v>57</v>
      </c>
    </row>
    <row r="488" spans="1:5" ht="12.75">
      <c r="A488" t="s">
        <v>58</v>
      </c>
      <c r="E488" s="39" t="s">
        <v>83</v>
      </c>
    </row>
    <row r="489" spans="1:16" ht="12.75">
      <c r="A489" t="s">
        <v>49</v>
      </c>
      <c s="34" t="s">
        <v>493</v>
      </c>
      <c s="34" t="s">
        <v>494</v>
      </c>
      <c s="35" t="s">
        <v>47</v>
      </c>
      <c s="6" t="s">
        <v>495</v>
      </c>
      <c s="36" t="s">
        <v>71</v>
      </c>
      <c s="37">
        <v>5.5</v>
      </c>
      <c s="36">
        <v>0</v>
      </c>
      <c s="36">
        <f>ROUND(G489*H489,6)</f>
      </c>
      <c r="L489" s="38">
        <v>0</v>
      </c>
      <c s="32">
        <f>ROUND(ROUND(L489,2)*ROUND(G489,3),2)</f>
      </c>
      <c s="36" t="s">
        <v>53</v>
      </c>
      <c>
        <f>(M489*21)/100</f>
      </c>
      <c t="s">
        <v>27</v>
      </c>
    </row>
    <row r="490" spans="1:5" ht="12.75">
      <c r="A490" s="35" t="s">
        <v>54</v>
      </c>
      <c r="E490" s="39" t="s">
        <v>55</v>
      </c>
    </row>
    <row r="491" spans="1:5" ht="12.75">
      <c r="A491" s="35" t="s">
        <v>56</v>
      </c>
      <c r="E491" s="40" t="s">
        <v>57</v>
      </c>
    </row>
    <row r="492" spans="1:5" ht="76.5">
      <c r="A492" t="s">
        <v>58</v>
      </c>
      <c r="E492" s="39" t="s">
        <v>496</v>
      </c>
    </row>
    <row r="493" spans="1:16" ht="12.75">
      <c r="A493" t="s">
        <v>49</v>
      </c>
      <c s="34" t="s">
        <v>497</v>
      </c>
      <c s="34" t="s">
        <v>498</v>
      </c>
      <c s="35" t="s">
        <v>47</v>
      </c>
      <c s="6" t="s">
        <v>499</v>
      </c>
      <c s="36" t="s">
        <v>62</v>
      </c>
      <c s="37">
        <v>1</v>
      </c>
      <c s="36">
        <v>0</v>
      </c>
      <c s="36">
        <f>ROUND(G493*H493,6)</f>
      </c>
      <c r="L493" s="38">
        <v>0</v>
      </c>
      <c s="32">
        <f>ROUND(ROUND(L493,2)*ROUND(G493,3),2)</f>
      </c>
      <c s="36" t="s">
        <v>53</v>
      </c>
      <c>
        <f>(M493*21)/100</f>
      </c>
      <c t="s">
        <v>27</v>
      </c>
    </row>
    <row r="494" spans="1:5" ht="12.75">
      <c r="A494" s="35" t="s">
        <v>54</v>
      </c>
      <c r="E494" s="39" t="s">
        <v>55</v>
      </c>
    </row>
    <row r="495" spans="1:5" ht="12.75">
      <c r="A495" s="35" t="s">
        <v>56</v>
      </c>
      <c r="E495" s="40" t="s">
        <v>57</v>
      </c>
    </row>
    <row r="496" spans="1:5" ht="12.75">
      <c r="A496" t="s">
        <v>58</v>
      </c>
      <c r="E496" s="39" t="s">
        <v>500</v>
      </c>
    </row>
    <row r="497" spans="1:16" ht="12.75">
      <c r="A497" t="s">
        <v>49</v>
      </c>
      <c s="34" t="s">
        <v>501</v>
      </c>
      <c s="34" t="s">
        <v>502</v>
      </c>
      <c s="35" t="s">
        <v>47</v>
      </c>
      <c s="6" t="s">
        <v>503</v>
      </c>
      <c s="36" t="s">
        <v>81</v>
      </c>
      <c s="37">
        <v>20</v>
      </c>
      <c s="36">
        <v>0</v>
      </c>
      <c s="36">
        <f>ROUND(G497*H497,6)</f>
      </c>
      <c r="L497" s="38">
        <v>0</v>
      </c>
      <c s="32">
        <f>ROUND(ROUND(L497,2)*ROUND(G497,3),2)</f>
      </c>
      <c s="36" t="s">
        <v>53</v>
      </c>
      <c>
        <f>(M497*21)/100</f>
      </c>
      <c t="s">
        <v>27</v>
      </c>
    </row>
    <row r="498" spans="1:5" ht="12.75">
      <c r="A498" s="35" t="s">
        <v>54</v>
      </c>
      <c r="E498" s="39" t="s">
        <v>55</v>
      </c>
    </row>
    <row r="499" spans="1:5" ht="12.75">
      <c r="A499" s="35" t="s">
        <v>56</v>
      </c>
      <c r="E499" s="40" t="s">
        <v>57</v>
      </c>
    </row>
    <row r="500" spans="1:5" ht="153">
      <c r="A500" t="s">
        <v>58</v>
      </c>
      <c r="E500" s="39" t="s">
        <v>504</v>
      </c>
    </row>
    <row r="501" spans="1:16" ht="25.5">
      <c r="A501" t="s">
        <v>49</v>
      </c>
      <c s="34" t="s">
        <v>505</v>
      </c>
      <c s="34" t="s">
        <v>506</v>
      </c>
      <c s="35" t="s">
        <v>47</v>
      </c>
      <c s="6" t="s">
        <v>507</v>
      </c>
      <c s="36" t="s">
        <v>508</v>
      </c>
      <c s="37">
        <v>143</v>
      </c>
      <c s="36">
        <v>0</v>
      </c>
      <c s="36">
        <f>ROUND(G501*H501,6)</f>
      </c>
      <c r="L501" s="38">
        <v>0</v>
      </c>
      <c s="32">
        <f>ROUND(ROUND(L501,2)*ROUND(G501,3),2)</f>
      </c>
      <c s="36" t="s">
        <v>53</v>
      </c>
      <c>
        <f>(M501*21)/100</f>
      </c>
      <c t="s">
        <v>27</v>
      </c>
    </row>
    <row r="502" spans="1:5" ht="12.75">
      <c r="A502" s="35" t="s">
        <v>54</v>
      </c>
      <c r="E502" s="39" t="s">
        <v>55</v>
      </c>
    </row>
    <row r="503" spans="1:5" ht="12.75">
      <c r="A503" s="35" t="s">
        <v>56</v>
      </c>
      <c r="E503" s="40" t="s">
        <v>57</v>
      </c>
    </row>
    <row r="504" spans="1:5" ht="63.75">
      <c r="A504" t="s">
        <v>58</v>
      </c>
      <c r="E504" s="39" t="s">
        <v>509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COUNTIFS(L8:L357,"=0",A8:A357,"P")+COUNTIFS(L8:L357,"",A8:A357,"P")+SUM(Q8:Q357)</f>
      </c>
    </row>
    <row r="8" spans="1:13" ht="12.75">
      <c r="A8" t="s">
        <v>44</v>
      </c>
      <c r="C8" s="28" t="s">
        <v>512</v>
      </c>
      <c r="E8" s="30" t="s">
        <v>511</v>
      </c>
      <c r="J8" s="29">
        <f>0+J9+J62+J123+J184+J221+J258+J295+J304</f>
      </c>
      <c s="29">
        <f>0+K9+K62+K123+K184+K221+K258+K295+K304</f>
      </c>
      <c s="29">
        <f>0+L9+L62+L123+L184+L221+L258+L295+L304</f>
      </c>
      <c s="29">
        <f>0+M9+M62+M123+M184+M221+M258+M295+M304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25.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1.24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57</v>
      </c>
    </row>
    <row r="13" spans="1:5" ht="63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60</v>
      </c>
      <c s="35" t="s">
        <v>47</v>
      </c>
      <c s="6" t="s">
        <v>61</v>
      </c>
      <c s="36" t="s">
        <v>62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63</v>
      </c>
    </row>
    <row r="18" spans="1:16" ht="12.75">
      <c r="A18" t="s">
        <v>49</v>
      </c>
      <c s="34" t="s">
        <v>26</v>
      </c>
      <c s="34" t="s">
        <v>69</v>
      </c>
      <c s="35" t="s">
        <v>47</v>
      </c>
      <c s="6" t="s">
        <v>70</v>
      </c>
      <c s="36" t="s">
        <v>71</v>
      </c>
      <c s="37">
        <v>71.25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513</v>
      </c>
    </row>
    <row r="21" spans="1:5" ht="216.75">
      <c r="A21" t="s">
        <v>58</v>
      </c>
      <c r="E21" s="39" t="s">
        <v>73</v>
      </c>
    </row>
    <row r="22" spans="1:16" ht="12.75">
      <c r="A22" t="s">
        <v>49</v>
      </c>
      <c s="34" t="s">
        <v>68</v>
      </c>
      <c s="34" t="s">
        <v>75</v>
      </c>
      <c s="35" t="s">
        <v>47</v>
      </c>
      <c s="6" t="s">
        <v>76</v>
      </c>
      <c s="36" t="s">
        <v>71</v>
      </c>
      <c s="37">
        <v>357.28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514</v>
      </c>
    </row>
    <row r="25" spans="1:5" ht="216.75">
      <c r="A25" t="s">
        <v>58</v>
      </c>
      <c r="E25" s="39" t="s">
        <v>73</v>
      </c>
    </row>
    <row r="26" spans="1:16" ht="12.75">
      <c r="A26" t="s">
        <v>49</v>
      </c>
      <c s="34" t="s">
        <v>74</v>
      </c>
      <c s="34" t="s">
        <v>515</v>
      </c>
      <c s="35" t="s">
        <v>47</v>
      </c>
      <c s="6" t="s">
        <v>516</v>
      </c>
      <c s="36" t="s">
        <v>81</v>
      </c>
      <c s="37">
        <v>22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82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83</v>
      </c>
    </row>
    <row r="30" spans="1:16" ht="12.75">
      <c r="A30" t="s">
        <v>49</v>
      </c>
      <c s="34" t="s">
        <v>78</v>
      </c>
      <c s="34" t="s">
        <v>79</v>
      </c>
      <c s="35" t="s">
        <v>47</v>
      </c>
      <c s="6" t="s">
        <v>80</v>
      </c>
      <c s="36" t="s">
        <v>81</v>
      </c>
      <c s="37">
        <v>42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82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57</v>
      </c>
    </row>
    <row r="33" spans="1:5" ht="12.75">
      <c r="A33" t="s">
        <v>58</v>
      </c>
      <c r="E33" s="39" t="s">
        <v>83</v>
      </c>
    </row>
    <row r="34" spans="1:16" ht="25.5">
      <c r="A34" t="s">
        <v>49</v>
      </c>
      <c s="34" t="s">
        <v>84</v>
      </c>
      <c s="34" t="s">
        <v>85</v>
      </c>
      <c s="35" t="s">
        <v>47</v>
      </c>
      <c s="6" t="s">
        <v>86</v>
      </c>
      <c s="36" t="s">
        <v>81</v>
      </c>
      <c s="37">
        <v>1240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57</v>
      </c>
    </row>
    <row r="37" spans="1:5" ht="25.5">
      <c r="A37" t="s">
        <v>58</v>
      </c>
      <c r="E37" s="39" t="s">
        <v>87</v>
      </c>
    </row>
    <row r="38" spans="1:16" ht="12.75">
      <c r="A38" t="s">
        <v>49</v>
      </c>
      <c s="34" t="s">
        <v>88</v>
      </c>
      <c s="34" t="s">
        <v>89</v>
      </c>
      <c s="35" t="s">
        <v>47</v>
      </c>
      <c s="6" t="s">
        <v>90</v>
      </c>
      <c s="36" t="s">
        <v>81</v>
      </c>
      <c s="37">
        <v>1240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82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57</v>
      </c>
    </row>
    <row r="41" spans="1:5" ht="12.75">
      <c r="A41" t="s">
        <v>58</v>
      </c>
      <c r="E41" s="39" t="s">
        <v>83</v>
      </c>
    </row>
    <row r="42" spans="1:16" ht="12.75">
      <c r="A42" t="s">
        <v>49</v>
      </c>
      <c s="34" t="s">
        <v>91</v>
      </c>
      <c s="34" t="s">
        <v>92</v>
      </c>
      <c s="35" t="s">
        <v>47</v>
      </c>
      <c s="6" t="s">
        <v>93</v>
      </c>
      <c s="36" t="s">
        <v>71</v>
      </c>
      <c s="37">
        <v>379.48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517</v>
      </c>
    </row>
    <row r="45" spans="1:5" ht="153">
      <c r="A45" t="s">
        <v>58</v>
      </c>
      <c r="E45" s="39" t="s">
        <v>95</v>
      </c>
    </row>
    <row r="46" spans="1:16" ht="12.75">
      <c r="A46" t="s">
        <v>49</v>
      </c>
      <c s="34" t="s">
        <v>96</v>
      </c>
      <c s="34" t="s">
        <v>97</v>
      </c>
      <c s="35" t="s">
        <v>47</v>
      </c>
      <c s="6" t="s">
        <v>98</v>
      </c>
      <c s="36" t="s">
        <v>99</v>
      </c>
      <c s="37">
        <v>478.6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82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518</v>
      </c>
    </row>
    <row r="49" spans="1:5" ht="12.75">
      <c r="A49" t="s">
        <v>58</v>
      </c>
      <c r="E49" s="39" t="s">
        <v>83</v>
      </c>
    </row>
    <row r="50" spans="1:16" ht="12.75">
      <c r="A50" t="s">
        <v>49</v>
      </c>
      <c s="34" t="s">
        <v>101</v>
      </c>
      <c s="34" t="s">
        <v>102</v>
      </c>
      <c s="35" t="s">
        <v>47</v>
      </c>
      <c s="6" t="s">
        <v>103</v>
      </c>
      <c s="36" t="s">
        <v>81</v>
      </c>
      <c s="37">
        <v>58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82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519</v>
      </c>
    </row>
    <row r="53" spans="1:5" ht="12.75">
      <c r="A53" t="s">
        <v>58</v>
      </c>
      <c r="E53" s="39" t="s">
        <v>83</v>
      </c>
    </row>
    <row r="54" spans="1:16" ht="12.75">
      <c r="A54" t="s">
        <v>49</v>
      </c>
      <c s="34" t="s">
        <v>105</v>
      </c>
      <c s="34" t="s">
        <v>106</v>
      </c>
      <c s="35" t="s">
        <v>47</v>
      </c>
      <c s="6" t="s">
        <v>107</v>
      </c>
      <c s="36" t="s">
        <v>62</v>
      </c>
      <c s="37">
        <v>25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82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83</v>
      </c>
    </row>
    <row r="58" spans="1:16" ht="25.5">
      <c r="A58" t="s">
        <v>49</v>
      </c>
      <c s="34" t="s">
        <v>108</v>
      </c>
      <c s="34" t="s">
        <v>109</v>
      </c>
      <c s="35" t="s">
        <v>110</v>
      </c>
      <c s="6" t="s">
        <v>111</v>
      </c>
      <c s="36" t="s">
        <v>112</v>
      </c>
      <c s="37">
        <v>92.9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57</v>
      </c>
    </row>
    <row r="61" spans="1:5" ht="165.75">
      <c r="A61" t="s">
        <v>58</v>
      </c>
      <c r="E61" s="39" t="s">
        <v>520</v>
      </c>
    </row>
    <row r="62" spans="1:13" ht="12.75">
      <c r="A62" t="s">
        <v>46</v>
      </c>
      <c r="C62" s="31" t="s">
        <v>27</v>
      </c>
      <c r="E62" s="33" t="s">
        <v>114</v>
      </c>
      <c r="J62" s="32">
        <f>0</f>
      </c>
      <c s="32">
        <f>0</f>
      </c>
      <c s="32">
        <f>0+L63+L67+L71+L75+L79+L83+L87+L91+L95+L99+L103+L107+L111+L115+L119</f>
      </c>
      <c s="32">
        <f>0+M63+M67+M71+M75+M79+M83+M87+M91+M95+M99+M103+M107+M111+M115+M119</f>
      </c>
    </row>
    <row r="63" spans="1:16" ht="12.75">
      <c r="A63" t="s">
        <v>49</v>
      </c>
      <c s="34" t="s">
        <v>115</v>
      </c>
      <c s="34" t="s">
        <v>116</v>
      </c>
      <c s="35" t="s">
        <v>47</v>
      </c>
      <c s="6" t="s">
        <v>117</v>
      </c>
      <c s="36" t="s">
        <v>118</v>
      </c>
      <c s="37">
        <v>3.357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12.75">
      <c r="A64" s="35" t="s">
        <v>54</v>
      </c>
      <c r="E64" s="39" t="s">
        <v>55</v>
      </c>
    </row>
    <row r="65" spans="1:5" ht="12.75">
      <c r="A65" s="35" t="s">
        <v>56</v>
      </c>
      <c r="E65" s="40" t="s">
        <v>521</v>
      </c>
    </row>
    <row r="66" spans="1:5" ht="25.5">
      <c r="A66" t="s">
        <v>58</v>
      </c>
      <c r="E66" s="39" t="s">
        <v>120</v>
      </c>
    </row>
    <row r="67" spans="1:16" ht="12.75">
      <c r="A67" t="s">
        <v>49</v>
      </c>
      <c s="34" t="s">
        <v>121</v>
      </c>
      <c s="34" t="s">
        <v>126</v>
      </c>
      <c s="35" t="s">
        <v>47</v>
      </c>
      <c s="6" t="s">
        <v>127</v>
      </c>
      <c s="36" t="s">
        <v>118</v>
      </c>
      <c s="37">
        <v>3.357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82</v>
      </c>
      <c>
        <f>(M67*21)/100</f>
      </c>
      <c t="s">
        <v>27</v>
      </c>
    </row>
    <row r="68" spans="1:5" ht="12.75">
      <c r="A68" s="35" t="s">
        <v>54</v>
      </c>
      <c r="E68" s="39" t="s">
        <v>55</v>
      </c>
    </row>
    <row r="69" spans="1:5" ht="12.75">
      <c r="A69" s="35" t="s">
        <v>56</v>
      </c>
      <c r="E69" s="40" t="s">
        <v>521</v>
      </c>
    </row>
    <row r="70" spans="1:5" ht="12.75">
      <c r="A70" t="s">
        <v>58</v>
      </c>
      <c r="E70" s="39" t="s">
        <v>83</v>
      </c>
    </row>
    <row r="71" spans="1:16" ht="25.5">
      <c r="A71" t="s">
        <v>49</v>
      </c>
      <c s="34" t="s">
        <v>125</v>
      </c>
      <c s="34" t="s">
        <v>132</v>
      </c>
      <c s="35" t="s">
        <v>47</v>
      </c>
      <c s="6" t="s">
        <v>133</v>
      </c>
      <c s="36" t="s">
        <v>62</v>
      </c>
      <c s="37">
        <v>10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82</v>
      </c>
      <c>
        <f>(M71*21)/100</f>
      </c>
      <c t="s">
        <v>27</v>
      </c>
    </row>
    <row r="72" spans="1:5" ht="12.75">
      <c r="A72" s="35" t="s">
        <v>54</v>
      </c>
      <c r="E72" s="39" t="s">
        <v>55</v>
      </c>
    </row>
    <row r="73" spans="1:5" ht="12.75">
      <c r="A73" s="35" t="s">
        <v>56</v>
      </c>
      <c r="E73" s="40" t="s">
        <v>519</v>
      </c>
    </row>
    <row r="74" spans="1:5" ht="12.75">
      <c r="A74" t="s">
        <v>58</v>
      </c>
      <c r="E74" s="39" t="s">
        <v>83</v>
      </c>
    </row>
    <row r="75" spans="1:16" ht="25.5">
      <c r="A75" t="s">
        <v>49</v>
      </c>
      <c s="34" t="s">
        <v>128</v>
      </c>
      <c s="34" t="s">
        <v>138</v>
      </c>
      <c s="35" t="s">
        <v>47</v>
      </c>
      <c s="6" t="s">
        <v>139</v>
      </c>
      <c s="36" t="s">
        <v>62</v>
      </c>
      <c s="37">
        <v>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82</v>
      </c>
      <c>
        <f>(M75*21)/100</f>
      </c>
      <c t="s">
        <v>27</v>
      </c>
    </row>
    <row r="76" spans="1:5" ht="12.75">
      <c r="A76" s="35" t="s">
        <v>54</v>
      </c>
      <c r="E76" s="39" t="s">
        <v>55</v>
      </c>
    </row>
    <row r="77" spans="1:5" ht="12.75">
      <c r="A77" s="35" t="s">
        <v>56</v>
      </c>
      <c r="E77" s="40" t="s">
        <v>519</v>
      </c>
    </row>
    <row r="78" spans="1:5" ht="12.75">
      <c r="A78" t="s">
        <v>58</v>
      </c>
      <c r="E78" s="39" t="s">
        <v>83</v>
      </c>
    </row>
    <row r="79" spans="1:16" ht="12.75">
      <c r="A79" t="s">
        <v>49</v>
      </c>
      <c s="34" t="s">
        <v>131</v>
      </c>
      <c s="34" t="s">
        <v>144</v>
      </c>
      <c s="35" t="s">
        <v>47</v>
      </c>
      <c s="6" t="s">
        <v>145</v>
      </c>
      <c s="36" t="s">
        <v>146</v>
      </c>
      <c s="37">
        <v>54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57</v>
      </c>
    </row>
    <row r="82" spans="1:5" ht="38.25">
      <c r="A82" t="s">
        <v>58</v>
      </c>
      <c r="E82" s="39" t="s">
        <v>147</v>
      </c>
    </row>
    <row r="83" spans="1:16" ht="12.75">
      <c r="A83" t="s">
        <v>49</v>
      </c>
      <c s="34" t="s">
        <v>134</v>
      </c>
      <c s="34" t="s">
        <v>149</v>
      </c>
      <c s="35" t="s">
        <v>47</v>
      </c>
      <c s="6" t="s">
        <v>150</v>
      </c>
      <c s="36" t="s">
        <v>146</v>
      </c>
      <c s="37">
        <v>6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57</v>
      </c>
    </row>
    <row r="86" spans="1:5" ht="38.25">
      <c r="A86" t="s">
        <v>58</v>
      </c>
      <c r="E86" s="39" t="s">
        <v>151</v>
      </c>
    </row>
    <row r="87" spans="1:16" ht="12.75">
      <c r="A87" t="s">
        <v>49</v>
      </c>
      <c s="34" t="s">
        <v>137</v>
      </c>
      <c s="34" t="s">
        <v>157</v>
      </c>
      <c s="35" t="s">
        <v>47</v>
      </c>
      <c s="6" t="s">
        <v>158</v>
      </c>
      <c s="36" t="s">
        <v>81</v>
      </c>
      <c s="37">
        <v>58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519</v>
      </c>
    </row>
    <row r="90" spans="1:5" ht="38.25">
      <c r="A90" t="s">
        <v>58</v>
      </c>
      <c r="E90" s="39" t="s">
        <v>155</v>
      </c>
    </row>
    <row r="91" spans="1:16" ht="25.5">
      <c r="A91" t="s">
        <v>49</v>
      </c>
      <c s="34" t="s">
        <v>140</v>
      </c>
      <c s="34" t="s">
        <v>166</v>
      </c>
      <c s="35" t="s">
        <v>47</v>
      </c>
      <c s="6" t="s">
        <v>167</v>
      </c>
      <c s="36" t="s">
        <v>62</v>
      </c>
      <c s="37">
        <v>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82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519</v>
      </c>
    </row>
    <row r="94" spans="1:5" ht="12.75">
      <c r="A94" t="s">
        <v>58</v>
      </c>
      <c r="E94" s="39" t="s">
        <v>83</v>
      </c>
    </row>
    <row r="95" spans="1:16" ht="12.75">
      <c r="A95" t="s">
        <v>49</v>
      </c>
      <c s="34" t="s">
        <v>143</v>
      </c>
      <c s="34" t="s">
        <v>172</v>
      </c>
      <c s="35" t="s">
        <v>47</v>
      </c>
      <c s="6" t="s">
        <v>173</v>
      </c>
      <c s="36" t="s">
        <v>62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82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57</v>
      </c>
    </row>
    <row r="98" spans="1:5" ht="12.75">
      <c r="A98" t="s">
        <v>58</v>
      </c>
      <c r="E98" s="39" t="s">
        <v>83</v>
      </c>
    </row>
    <row r="99" spans="1:16" ht="12.75">
      <c r="A99" t="s">
        <v>49</v>
      </c>
      <c s="34" t="s">
        <v>148</v>
      </c>
      <c s="34" t="s">
        <v>178</v>
      </c>
      <c s="35" t="s">
        <v>47</v>
      </c>
      <c s="6" t="s">
        <v>179</v>
      </c>
      <c s="36" t="s">
        <v>62</v>
      </c>
      <c s="37">
        <v>29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82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57</v>
      </c>
    </row>
    <row r="102" spans="1:5" ht="12.75">
      <c r="A102" t="s">
        <v>58</v>
      </c>
      <c r="E102" s="39" t="s">
        <v>83</v>
      </c>
    </row>
    <row r="103" spans="1:16" ht="12.75">
      <c r="A103" t="s">
        <v>49</v>
      </c>
      <c s="34" t="s">
        <v>152</v>
      </c>
      <c s="34" t="s">
        <v>181</v>
      </c>
      <c s="35" t="s">
        <v>47</v>
      </c>
      <c s="6" t="s">
        <v>182</v>
      </c>
      <c s="36" t="s">
        <v>62</v>
      </c>
      <c s="37">
        <v>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82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57</v>
      </c>
    </row>
    <row r="106" spans="1:5" ht="12.75">
      <c r="A106" t="s">
        <v>58</v>
      </c>
      <c r="E106" s="39" t="s">
        <v>83</v>
      </c>
    </row>
    <row r="107" spans="1:16" ht="12.75">
      <c r="A107" t="s">
        <v>49</v>
      </c>
      <c s="34" t="s">
        <v>156</v>
      </c>
      <c s="34" t="s">
        <v>210</v>
      </c>
      <c s="35" t="s">
        <v>47</v>
      </c>
      <c s="6" t="s">
        <v>211</v>
      </c>
      <c s="36" t="s">
        <v>81</v>
      </c>
      <c s="37">
        <v>36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522</v>
      </c>
    </row>
    <row r="110" spans="1:5" ht="51">
      <c r="A110" t="s">
        <v>58</v>
      </c>
      <c r="E110" s="39" t="s">
        <v>213</v>
      </c>
    </row>
    <row r="111" spans="1:16" ht="12.75">
      <c r="A111" t="s">
        <v>49</v>
      </c>
      <c s="34" t="s">
        <v>159</v>
      </c>
      <c s="34" t="s">
        <v>215</v>
      </c>
      <c s="35" t="s">
        <v>47</v>
      </c>
      <c s="6" t="s">
        <v>216</v>
      </c>
      <c s="36" t="s">
        <v>62</v>
      </c>
      <c s="37">
        <v>3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82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522</v>
      </c>
    </row>
    <row r="114" spans="1:5" ht="12.75">
      <c r="A114" t="s">
        <v>58</v>
      </c>
      <c r="E114" s="39" t="s">
        <v>83</v>
      </c>
    </row>
    <row r="115" spans="1:16" ht="25.5">
      <c r="A115" t="s">
        <v>49</v>
      </c>
      <c s="34" t="s">
        <v>162</v>
      </c>
      <c s="34" t="s">
        <v>523</v>
      </c>
      <c s="35" t="s">
        <v>47</v>
      </c>
      <c s="6" t="s">
        <v>524</v>
      </c>
      <c s="36" t="s">
        <v>66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525</v>
      </c>
    </row>
    <row r="118" spans="1:5" ht="25.5">
      <c r="A118" t="s">
        <v>58</v>
      </c>
      <c r="E118" s="39" t="s">
        <v>526</v>
      </c>
    </row>
    <row r="119" spans="1:16" ht="12.75">
      <c r="A119" t="s">
        <v>49</v>
      </c>
      <c s="34" t="s">
        <v>165</v>
      </c>
      <c s="34" t="s">
        <v>230</v>
      </c>
      <c s="35" t="s">
        <v>47</v>
      </c>
      <c s="6" t="s">
        <v>231</v>
      </c>
      <c s="36" t="s">
        <v>62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57</v>
      </c>
    </row>
    <row r="122" spans="1:5" ht="12.75">
      <c r="A122" t="s">
        <v>58</v>
      </c>
      <c r="E122" s="39" t="s">
        <v>232</v>
      </c>
    </row>
    <row r="123" spans="1:13" ht="12.75">
      <c r="A123" t="s">
        <v>46</v>
      </c>
      <c r="C123" s="31" t="s">
        <v>26</v>
      </c>
      <c r="E123" s="33" t="s">
        <v>233</v>
      </c>
      <c r="J123" s="32">
        <f>0</f>
      </c>
      <c s="32">
        <f>0</f>
      </c>
      <c s="32">
        <f>0+L124+L128+L132+L136+L140+L144+L148+L152+L156+L160+L164+L168+L172+L176+L180</f>
      </c>
      <c s="32">
        <f>0+M124+M128+M132+M136+M140+M144+M148+M152+M156+M160+M164+M168+M172+M176+M180</f>
      </c>
    </row>
    <row r="124" spans="1:16" ht="12.75">
      <c r="A124" t="s">
        <v>49</v>
      </c>
      <c s="34" t="s">
        <v>168</v>
      </c>
      <c s="34" t="s">
        <v>527</v>
      </c>
      <c s="35" t="s">
        <v>47</v>
      </c>
      <c s="6" t="s">
        <v>528</v>
      </c>
      <c s="36" t="s">
        <v>62</v>
      </c>
      <c s="37">
        <v>1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82</v>
      </c>
      <c>
        <f>(M124*21)/100</f>
      </c>
      <c t="s">
        <v>27</v>
      </c>
    </row>
    <row r="125" spans="1:5" ht="12.75">
      <c r="A125" s="35" t="s">
        <v>54</v>
      </c>
      <c r="E125" s="39" t="s">
        <v>55</v>
      </c>
    </row>
    <row r="126" spans="1:5" ht="12.75">
      <c r="A126" s="35" t="s">
        <v>56</v>
      </c>
      <c r="E126" s="40" t="s">
        <v>529</v>
      </c>
    </row>
    <row r="127" spans="1:5" ht="12.75">
      <c r="A127" t="s">
        <v>58</v>
      </c>
      <c r="E127" s="39" t="s">
        <v>83</v>
      </c>
    </row>
    <row r="128" spans="1:16" ht="12.75">
      <c r="A128" t="s">
        <v>49</v>
      </c>
      <c s="34" t="s">
        <v>171</v>
      </c>
      <c s="34" t="s">
        <v>530</v>
      </c>
      <c s="35" t="s">
        <v>47</v>
      </c>
      <c s="6" t="s">
        <v>531</v>
      </c>
      <c s="36" t="s">
        <v>62</v>
      </c>
      <c s="37">
        <v>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82</v>
      </c>
      <c>
        <f>(M128*21)/100</f>
      </c>
      <c t="s">
        <v>27</v>
      </c>
    </row>
    <row r="129" spans="1:5" ht="12.75">
      <c r="A129" s="35" t="s">
        <v>54</v>
      </c>
      <c r="E129" s="39" t="s">
        <v>55</v>
      </c>
    </row>
    <row r="130" spans="1:5" ht="12.75">
      <c r="A130" s="35" t="s">
        <v>56</v>
      </c>
      <c r="E130" s="40" t="s">
        <v>529</v>
      </c>
    </row>
    <row r="131" spans="1:5" ht="12.75">
      <c r="A131" t="s">
        <v>58</v>
      </c>
      <c r="E131" s="39" t="s">
        <v>83</v>
      </c>
    </row>
    <row r="132" spans="1:16" ht="12.75">
      <c r="A132" t="s">
        <v>49</v>
      </c>
      <c s="34" t="s">
        <v>174</v>
      </c>
      <c s="34" t="s">
        <v>532</v>
      </c>
      <c s="35" t="s">
        <v>47</v>
      </c>
      <c s="6" t="s">
        <v>533</v>
      </c>
      <c s="36" t="s">
        <v>62</v>
      </c>
      <c s="37">
        <v>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53</v>
      </c>
      <c>
        <f>(M132*21)/100</f>
      </c>
      <c t="s">
        <v>27</v>
      </c>
    </row>
    <row r="133" spans="1:5" ht="12.75">
      <c r="A133" s="35" t="s">
        <v>54</v>
      </c>
      <c r="E133" s="39" t="s">
        <v>55</v>
      </c>
    </row>
    <row r="134" spans="1:5" ht="12.75">
      <c r="A134" s="35" t="s">
        <v>56</v>
      </c>
      <c r="E134" s="40" t="s">
        <v>529</v>
      </c>
    </row>
    <row r="135" spans="1:5" ht="51">
      <c r="A135" t="s">
        <v>58</v>
      </c>
      <c r="E135" s="39" t="s">
        <v>244</v>
      </c>
    </row>
    <row r="136" spans="1:16" ht="12.75">
      <c r="A136" t="s">
        <v>49</v>
      </c>
      <c s="34" t="s">
        <v>177</v>
      </c>
      <c s="34" t="s">
        <v>246</v>
      </c>
      <c s="35" t="s">
        <v>47</v>
      </c>
      <c s="6" t="s">
        <v>247</v>
      </c>
      <c s="36" t="s">
        <v>62</v>
      </c>
      <c s="37">
        <v>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82</v>
      </c>
      <c>
        <f>(M136*21)/100</f>
      </c>
      <c t="s">
        <v>27</v>
      </c>
    </row>
    <row r="137" spans="1:5" ht="12.75">
      <c r="A137" s="35" t="s">
        <v>54</v>
      </c>
      <c r="E137" s="39" t="s">
        <v>55</v>
      </c>
    </row>
    <row r="138" spans="1:5" ht="12.75">
      <c r="A138" s="35" t="s">
        <v>56</v>
      </c>
      <c r="E138" s="40" t="s">
        <v>529</v>
      </c>
    </row>
    <row r="139" spans="1:5" ht="12.75">
      <c r="A139" t="s">
        <v>58</v>
      </c>
      <c r="E139" s="39" t="s">
        <v>83</v>
      </c>
    </row>
    <row r="140" spans="1:16" ht="12.75">
      <c r="A140" t="s">
        <v>49</v>
      </c>
      <c s="34" t="s">
        <v>180</v>
      </c>
      <c s="34" t="s">
        <v>249</v>
      </c>
      <c s="35" t="s">
        <v>47</v>
      </c>
      <c s="6" t="s">
        <v>250</v>
      </c>
      <c s="36" t="s">
        <v>62</v>
      </c>
      <c s="37">
        <v>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53</v>
      </c>
      <c>
        <f>(M140*21)/100</f>
      </c>
      <c t="s">
        <v>27</v>
      </c>
    </row>
    <row r="141" spans="1:5" ht="12.75">
      <c r="A141" s="35" t="s">
        <v>54</v>
      </c>
      <c r="E141" s="39" t="s">
        <v>55</v>
      </c>
    </row>
    <row r="142" spans="1:5" ht="12.75">
      <c r="A142" s="35" t="s">
        <v>56</v>
      </c>
      <c r="E142" s="40" t="s">
        <v>529</v>
      </c>
    </row>
    <row r="143" spans="1:5" ht="12.75">
      <c r="A143" t="s">
        <v>58</v>
      </c>
      <c r="E143" s="39" t="s">
        <v>251</v>
      </c>
    </row>
    <row r="144" spans="1:16" ht="12.75">
      <c r="A144" t="s">
        <v>49</v>
      </c>
      <c s="34" t="s">
        <v>183</v>
      </c>
      <c s="34" t="s">
        <v>253</v>
      </c>
      <c s="35" t="s">
        <v>47</v>
      </c>
      <c s="6" t="s">
        <v>254</v>
      </c>
      <c s="36" t="s">
        <v>62</v>
      </c>
      <c s="37">
        <v>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82</v>
      </c>
      <c>
        <f>(M144*21)/100</f>
      </c>
      <c t="s">
        <v>27</v>
      </c>
    </row>
    <row r="145" spans="1:5" ht="12.75">
      <c r="A145" s="35" t="s">
        <v>54</v>
      </c>
      <c r="E145" s="39" t="s">
        <v>55</v>
      </c>
    </row>
    <row r="146" spans="1:5" ht="12.75">
      <c r="A146" s="35" t="s">
        <v>56</v>
      </c>
      <c r="E146" s="40" t="s">
        <v>529</v>
      </c>
    </row>
    <row r="147" spans="1:5" ht="12.75">
      <c r="A147" t="s">
        <v>58</v>
      </c>
      <c r="E147" s="39" t="s">
        <v>83</v>
      </c>
    </row>
    <row r="148" spans="1:16" ht="12.75">
      <c r="A148" t="s">
        <v>49</v>
      </c>
      <c s="34" t="s">
        <v>186</v>
      </c>
      <c s="34" t="s">
        <v>256</v>
      </c>
      <c s="35" t="s">
        <v>47</v>
      </c>
      <c s="6" t="s">
        <v>257</v>
      </c>
      <c s="36" t="s">
        <v>62</v>
      </c>
      <c s="37">
        <v>1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53</v>
      </c>
      <c>
        <f>(M148*21)/100</f>
      </c>
      <c t="s">
        <v>27</v>
      </c>
    </row>
    <row r="149" spans="1:5" ht="12.75">
      <c r="A149" s="35" t="s">
        <v>54</v>
      </c>
      <c r="E149" s="39" t="s">
        <v>55</v>
      </c>
    </row>
    <row r="150" spans="1:5" ht="12.75">
      <c r="A150" s="35" t="s">
        <v>56</v>
      </c>
      <c r="E150" s="40" t="s">
        <v>529</v>
      </c>
    </row>
    <row r="151" spans="1:5" ht="12.75">
      <c r="A151" t="s">
        <v>58</v>
      </c>
      <c r="E151" s="39" t="s">
        <v>257</v>
      </c>
    </row>
    <row r="152" spans="1:16" ht="12.75">
      <c r="A152" t="s">
        <v>49</v>
      </c>
      <c s="34" t="s">
        <v>189</v>
      </c>
      <c s="34" t="s">
        <v>259</v>
      </c>
      <c s="35" t="s">
        <v>47</v>
      </c>
      <c s="6" t="s">
        <v>260</v>
      </c>
      <c s="36" t="s">
        <v>62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53</v>
      </c>
      <c>
        <f>(M152*21)/100</f>
      </c>
      <c t="s">
        <v>27</v>
      </c>
    </row>
    <row r="153" spans="1:5" ht="12.75">
      <c r="A153" s="35" t="s">
        <v>54</v>
      </c>
      <c r="E153" s="39" t="s">
        <v>55</v>
      </c>
    </row>
    <row r="154" spans="1:5" ht="12.75">
      <c r="A154" s="35" t="s">
        <v>56</v>
      </c>
      <c r="E154" s="40" t="s">
        <v>529</v>
      </c>
    </row>
    <row r="155" spans="1:5" ht="12.75">
      <c r="A155" t="s">
        <v>58</v>
      </c>
      <c r="E155" s="39" t="s">
        <v>260</v>
      </c>
    </row>
    <row r="156" spans="1:16" ht="12.75">
      <c r="A156" t="s">
        <v>49</v>
      </c>
      <c s="34" t="s">
        <v>192</v>
      </c>
      <c s="34" t="s">
        <v>262</v>
      </c>
      <c s="35" t="s">
        <v>47</v>
      </c>
      <c s="6" t="s">
        <v>263</v>
      </c>
      <c s="36" t="s">
        <v>62</v>
      </c>
      <c s="37">
        <v>1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53</v>
      </c>
      <c>
        <f>(M156*21)/100</f>
      </c>
      <c t="s">
        <v>27</v>
      </c>
    </row>
    <row r="157" spans="1:5" ht="12.75">
      <c r="A157" s="35" t="s">
        <v>54</v>
      </c>
      <c r="E157" s="39" t="s">
        <v>55</v>
      </c>
    </row>
    <row r="158" spans="1:5" ht="12.75">
      <c r="A158" s="35" t="s">
        <v>56</v>
      </c>
      <c r="E158" s="40" t="s">
        <v>529</v>
      </c>
    </row>
    <row r="159" spans="1:5" ht="12.75">
      <c r="A159" t="s">
        <v>58</v>
      </c>
      <c r="E159" s="39" t="s">
        <v>263</v>
      </c>
    </row>
    <row r="160" spans="1:16" ht="12.75">
      <c r="A160" t="s">
        <v>49</v>
      </c>
      <c s="34" t="s">
        <v>195</v>
      </c>
      <c s="34" t="s">
        <v>272</v>
      </c>
      <c s="35" t="s">
        <v>47</v>
      </c>
      <c s="6" t="s">
        <v>273</v>
      </c>
      <c s="36" t="s">
        <v>62</v>
      </c>
      <c s="37">
        <v>1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53</v>
      </c>
      <c>
        <f>(M160*21)/100</f>
      </c>
      <c t="s">
        <v>27</v>
      </c>
    </row>
    <row r="161" spans="1:5" ht="12.75">
      <c r="A161" s="35" t="s">
        <v>54</v>
      </c>
      <c r="E161" s="39" t="s">
        <v>55</v>
      </c>
    </row>
    <row r="162" spans="1:5" ht="12.75">
      <c r="A162" s="35" t="s">
        <v>56</v>
      </c>
      <c r="E162" s="40" t="s">
        <v>529</v>
      </c>
    </row>
    <row r="163" spans="1:5" ht="63.75">
      <c r="A163" t="s">
        <v>58</v>
      </c>
      <c r="E163" s="39" t="s">
        <v>274</v>
      </c>
    </row>
    <row r="164" spans="1:16" ht="12.75">
      <c r="A164" t="s">
        <v>49</v>
      </c>
      <c s="34" t="s">
        <v>199</v>
      </c>
      <c s="34" t="s">
        <v>276</v>
      </c>
      <c s="35" t="s">
        <v>47</v>
      </c>
      <c s="6" t="s">
        <v>277</v>
      </c>
      <c s="36" t="s">
        <v>62</v>
      </c>
      <c s="37">
        <v>1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53</v>
      </c>
      <c>
        <f>(M164*21)/100</f>
      </c>
      <c t="s">
        <v>27</v>
      </c>
    </row>
    <row r="165" spans="1:5" ht="12.75">
      <c r="A165" s="35" t="s">
        <v>54</v>
      </c>
      <c r="E165" s="39" t="s">
        <v>55</v>
      </c>
    </row>
    <row r="166" spans="1:5" ht="12.75">
      <c r="A166" s="35" t="s">
        <v>56</v>
      </c>
      <c r="E166" s="40" t="s">
        <v>529</v>
      </c>
    </row>
    <row r="167" spans="1:5" ht="63.75">
      <c r="A167" t="s">
        <v>58</v>
      </c>
      <c r="E167" s="39" t="s">
        <v>278</v>
      </c>
    </row>
    <row r="168" spans="1:16" ht="25.5">
      <c r="A168" t="s">
        <v>49</v>
      </c>
      <c s="34" t="s">
        <v>202</v>
      </c>
      <c s="34" t="s">
        <v>534</v>
      </c>
      <c s="35" t="s">
        <v>47</v>
      </c>
      <c s="6" t="s">
        <v>535</v>
      </c>
      <c s="36" t="s">
        <v>62</v>
      </c>
      <c s="37">
        <v>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82</v>
      </c>
      <c>
        <f>(M168*21)/100</f>
      </c>
      <c t="s">
        <v>27</v>
      </c>
    </row>
    <row r="169" spans="1:5" ht="12.75">
      <c r="A169" s="35" t="s">
        <v>54</v>
      </c>
      <c r="E169" s="39" t="s">
        <v>55</v>
      </c>
    </row>
    <row r="170" spans="1:5" ht="12.75">
      <c r="A170" s="35" t="s">
        <v>56</v>
      </c>
      <c r="E170" s="40" t="s">
        <v>529</v>
      </c>
    </row>
    <row r="171" spans="1:5" ht="12.75">
      <c r="A171" t="s">
        <v>58</v>
      </c>
      <c r="E171" s="39" t="s">
        <v>83</v>
      </c>
    </row>
    <row r="172" spans="1:16" ht="12.75">
      <c r="A172" t="s">
        <v>49</v>
      </c>
      <c s="34" t="s">
        <v>205</v>
      </c>
      <c s="34" t="s">
        <v>280</v>
      </c>
      <c s="35" t="s">
        <v>47</v>
      </c>
      <c s="6" t="s">
        <v>281</v>
      </c>
      <c s="36" t="s">
        <v>62</v>
      </c>
      <c s="37">
        <v>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82</v>
      </c>
      <c>
        <f>(M172*21)/100</f>
      </c>
      <c t="s">
        <v>27</v>
      </c>
    </row>
    <row r="173" spans="1:5" ht="12.75">
      <c r="A173" s="35" t="s">
        <v>54</v>
      </c>
      <c r="E173" s="39" t="s">
        <v>536</v>
      </c>
    </row>
    <row r="174" spans="1:5" ht="12.75">
      <c r="A174" s="35" t="s">
        <v>56</v>
      </c>
      <c r="E174" s="40" t="s">
        <v>529</v>
      </c>
    </row>
    <row r="175" spans="1:5" ht="12.75">
      <c r="A175" t="s">
        <v>58</v>
      </c>
      <c r="E175" s="39" t="s">
        <v>83</v>
      </c>
    </row>
    <row r="176" spans="1:16" ht="12.75">
      <c r="A176" t="s">
        <v>49</v>
      </c>
      <c s="34" t="s">
        <v>209</v>
      </c>
      <c s="34" t="s">
        <v>284</v>
      </c>
      <c s="35" t="s">
        <v>47</v>
      </c>
      <c s="6" t="s">
        <v>285</v>
      </c>
      <c s="36" t="s">
        <v>62</v>
      </c>
      <c s="37">
        <v>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82</v>
      </c>
      <c>
        <f>(M176*21)/100</f>
      </c>
      <c t="s">
        <v>27</v>
      </c>
    </row>
    <row r="177" spans="1:5" ht="12.75">
      <c r="A177" s="35" t="s">
        <v>54</v>
      </c>
      <c r="E177" s="39" t="s">
        <v>536</v>
      </c>
    </row>
    <row r="178" spans="1:5" ht="12.75">
      <c r="A178" s="35" t="s">
        <v>56</v>
      </c>
      <c r="E178" s="40" t="s">
        <v>529</v>
      </c>
    </row>
    <row r="179" spans="1:5" ht="12.75">
      <c r="A179" t="s">
        <v>58</v>
      </c>
      <c r="E179" s="39" t="s">
        <v>83</v>
      </c>
    </row>
    <row r="180" spans="1:16" ht="12.75">
      <c r="A180" t="s">
        <v>49</v>
      </c>
      <c s="34" t="s">
        <v>214</v>
      </c>
      <c s="34" t="s">
        <v>290</v>
      </c>
      <c s="35" t="s">
        <v>47</v>
      </c>
      <c s="6" t="s">
        <v>291</v>
      </c>
      <c s="36" t="s">
        <v>66</v>
      </c>
      <c s="37">
        <v>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53</v>
      </c>
      <c>
        <f>(M180*21)/100</f>
      </c>
      <c t="s">
        <v>27</v>
      </c>
    </row>
    <row r="181" spans="1:5" ht="12.75">
      <c r="A181" s="35" t="s">
        <v>54</v>
      </c>
      <c r="E181" s="39" t="s">
        <v>55</v>
      </c>
    </row>
    <row r="182" spans="1:5" ht="12.75">
      <c r="A182" s="35" t="s">
        <v>56</v>
      </c>
      <c r="E182" s="40" t="s">
        <v>529</v>
      </c>
    </row>
    <row r="183" spans="1:5" ht="12.75">
      <c r="A183" t="s">
        <v>58</v>
      </c>
      <c r="E183" s="39" t="s">
        <v>291</v>
      </c>
    </row>
    <row r="184" spans="1:13" ht="12.75">
      <c r="A184" t="s">
        <v>46</v>
      </c>
      <c r="C184" s="31" t="s">
        <v>68</v>
      </c>
      <c r="E184" s="33" t="s">
        <v>292</v>
      </c>
      <c r="J184" s="32">
        <f>0</f>
      </c>
      <c s="32">
        <f>0</f>
      </c>
      <c s="32">
        <f>0+L185+L189+L193+L197+L201+L205+L209+L213+L217</f>
      </c>
      <c s="32">
        <f>0+M185+M189+M193+M197+M201+M205+M209+M213+M217</f>
      </c>
    </row>
    <row r="185" spans="1:16" ht="12.75">
      <c r="A185" t="s">
        <v>49</v>
      </c>
      <c s="34" t="s">
        <v>217</v>
      </c>
      <c s="34" t="s">
        <v>537</v>
      </c>
      <c s="35" t="s">
        <v>47</v>
      </c>
      <c s="6" t="s">
        <v>538</v>
      </c>
      <c s="36" t="s">
        <v>62</v>
      </c>
      <c s="37">
        <v>2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53</v>
      </c>
      <c>
        <f>(M185*21)/100</f>
      </c>
      <c t="s">
        <v>27</v>
      </c>
    </row>
    <row r="186" spans="1:5" ht="12.75">
      <c r="A186" s="35" t="s">
        <v>54</v>
      </c>
      <c r="E186" s="39" t="s">
        <v>55</v>
      </c>
    </row>
    <row r="187" spans="1:5" ht="12.75">
      <c r="A187" s="35" t="s">
        <v>56</v>
      </c>
      <c r="E187" s="40" t="s">
        <v>539</v>
      </c>
    </row>
    <row r="188" spans="1:5" ht="51">
      <c r="A188" t="s">
        <v>58</v>
      </c>
      <c r="E188" s="39" t="s">
        <v>540</v>
      </c>
    </row>
    <row r="189" spans="1:16" ht="12.75">
      <c r="A189" t="s">
        <v>49</v>
      </c>
      <c s="34" t="s">
        <v>221</v>
      </c>
      <c s="34" t="s">
        <v>541</v>
      </c>
      <c s="35" t="s">
        <v>47</v>
      </c>
      <c s="6" t="s">
        <v>542</v>
      </c>
      <c s="36" t="s">
        <v>62</v>
      </c>
      <c s="37">
        <v>2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82</v>
      </c>
      <c>
        <f>(M189*21)/100</f>
      </c>
      <c t="s">
        <v>27</v>
      </c>
    </row>
    <row r="190" spans="1:5" ht="12.75">
      <c r="A190" s="35" t="s">
        <v>54</v>
      </c>
      <c r="E190" s="39" t="s">
        <v>55</v>
      </c>
    </row>
    <row r="191" spans="1:5" ht="12.75">
      <c r="A191" s="35" t="s">
        <v>56</v>
      </c>
      <c r="E191" s="40" t="s">
        <v>539</v>
      </c>
    </row>
    <row r="192" spans="1:5" ht="12.75">
      <c r="A192" t="s">
        <v>58</v>
      </c>
      <c r="E192" s="39" t="s">
        <v>83</v>
      </c>
    </row>
    <row r="193" spans="1:16" ht="12.75">
      <c r="A193" t="s">
        <v>49</v>
      </c>
      <c s="34" t="s">
        <v>225</v>
      </c>
      <c s="34" t="s">
        <v>328</v>
      </c>
      <c s="35" t="s">
        <v>47</v>
      </c>
      <c s="6" t="s">
        <v>329</v>
      </c>
      <c s="36" t="s">
        <v>62</v>
      </c>
      <c s="37">
        <v>1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53</v>
      </c>
      <c>
        <f>(M193*21)/100</f>
      </c>
      <c t="s">
        <v>27</v>
      </c>
    </row>
    <row r="194" spans="1:5" ht="12.75">
      <c r="A194" s="35" t="s">
        <v>54</v>
      </c>
      <c r="E194" s="39" t="s">
        <v>55</v>
      </c>
    </row>
    <row r="195" spans="1:5" ht="12.75">
      <c r="A195" s="35" t="s">
        <v>56</v>
      </c>
      <c r="E195" s="40" t="s">
        <v>543</v>
      </c>
    </row>
    <row r="196" spans="1:5" ht="51">
      <c r="A196" t="s">
        <v>58</v>
      </c>
      <c r="E196" s="39" t="s">
        <v>331</v>
      </c>
    </row>
    <row r="197" spans="1:16" ht="12.75">
      <c r="A197" t="s">
        <v>49</v>
      </c>
      <c s="34" t="s">
        <v>229</v>
      </c>
      <c s="34" t="s">
        <v>333</v>
      </c>
      <c s="35" t="s">
        <v>47</v>
      </c>
      <c s="6" t="s">
        <v>334</v>
      </c>
      <c s="36" t="s">
        <v>62</v>
      </c>
      <c s="37">
        <v>1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82</v>
      </c>
      <c>
        <f>(M197*21)/100</f>
      </c>
      <c t="s">
        <v>27</v>
      </c>
    </row>
    <row r="198" spans="1:5" ht="12.75">
      <c r="A198" s="35" t="s">
        <v>54</v>
      </c>
      <c r="E198" s="39" t="s">
        <v>55</v>
      </c>
    </row>
    <row r="199" spans="1:5" ht="12.75">
      <c r="A199" s="35" t="s">
        <v>56</v>
      </c>
      <c r="E199" s="40" t="s">
        <v>543</v>
      </c>
    </row>
    <row r="200" spans="1:5" ht="12.75">
      <c r="A200" t="s">
        <v>58</v>
      </c>
      <c r="E200" s="39" t="s">
        <v>83</v>
      </c>
    </row>
    <row r="201" spans="1:16" ht="12.75">
      <c r="A201" t="s">
        <v>49</v>
      </c>
      <c s="34" t="s">
        <v>234</v>
      </c>
      <c s="34" t="s">
        <v>328</v>
      </c>
      <c s="35" t="s">
        <v>101</v>
      </c>
      <c s="6" t="s">
        <v>336</v>
      </c>
      <c s="36" t="s">
        <v>62</v>
      </c>
      <c s="37">
        <v>1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53</v>
      </c>
      <c>
        <f>(M201*21)/100</f>
      </c>
      <c t="s">
        <v>27</v>
      </c>
    </row>
    <row r="202" spans="1:5" ht="12.75">
      <c r="A202" s="35" t="s">
        <v>54</v>
      </c>
      <c r="E202" s="39" t="s">
        <v>55</v>
      </c>
    </row>
    <row r="203" spans="1:5" ht="12.75">
      <c r="A203" s="35" t="s">
        <v>56</v>
      </c>
      <c r="E203" s="40" t="s">
        <v>57</v>
      </c>
    </row>
    <row r="204" spans="1:5" ht="12.75">
      <c r="A204" t="s">
        <v>58</v>
      </c>
      <c r="E204" s="39" t="s">
        <v>336</v>
      </c>
    </row>
    <row r="205" spans="1:16" ht="25.5">
      <c r="A205" t="s">
        <v>49</v>
      </c>
      <c s="34" t="s">
        <v>238</v>
      </c>
      <c s="34" t="s">
        <v>338</v>
      </c>
      <c s="35" t="s">
        <v>47</v>
      </c>
      <c s="6" t="s">
        <v>339</v>
      </c>
      <c s="36" t="s">
        <v>62</v>
      </c>
      <c s="37">
        <v>2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82</v>
      </c>
      <c>
        <f>(M205*21)/100</f>
      </c>
      <c t="s">
        <v>27</v>
      </c>
    </row>
    <row r="206" spans="1:5" ht="12.75">
      <c r="A206" s="35" t="s">
        <v>54</v>
      </c>
      <c r="E206" s="39" t="s">
        <v>55</v>
      </c>
    </row>
    <row r="207" spans="1:5" ht="12.75">
      <c r="A207" s="35" t="s">
        <v>56</v>
      </c>
      <c r="E207" s="40" t="s">
        <v>57</v>
      </c>
    </row>
    <row r="208" spans="1:5" ht="12.75">
      <c r="A208" t="s">
        <v>58</v>
      </c>
      <c r="E208" s="39" t="s">
        <v>83</v>
      </c>
    </row>
    <row r="209" spans="1:16" ht="25.5">
      <c r="A209" t="s">
        <v>49</v>
      </c>
      <c s="34" t="s">
        <v>241</v>
      </c>
      <c s="34" t="s">
        <v>341</v>
      </c>
      <c s="35" t="s">
        <v>47</v>
      </c>
      <c s="6" t="s">
        <v>342</v>
      </c>
      <c s="36" t="s">
        <v>62</v>
      </c>
      <c s="37">
        <v>2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82</v>
      </c>
      <c>
        <f>(M209*21)/100</f>
      </c>
      <c t="s">
        <v>27</v>
      </c>
    </row>
    <row r="210" spans="1:5" ht="12.75">
      <c r="A210" s="35" t="s">
        <v>54</v>
      </c>
      <c r="E210" s="39" t="s">
        <v>55</v>
      </c>
    </row>
    <row r="211" spans="1:5" ht="12.75">
      <c r="A211" s="35" t="s">
        <v>56</v>
      </c>
      <c r="E211" s="40" t="s">
        <v>57</v>
      </c>
    </row>
    <row r="212" spans="1:5" ht="12.75">
      <c r="A212" t="s">
        <v>58</v>
      </c>
      <c r="E212" s="39" t="s">
        <v>83</v>
      </c>
    </row>
    <row r="213" spans="1:16" ht="12.75">
      <c r="A213" t="s">
        <v>49</v>
      </c>
      <c s="34" t="s">
        <v>245</v>
      </c>
      <c s="34" t="s">
        <v>344</v>
      </c>
      <c s="35" t="s">
        <v>47</v>
      </c>
      <c s="6" t="s">
        <v>345</v>
      </c>
      <c s="36" t="s">
        <v>62</v>
      </c>
      <c s="37">
        <v>2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53</v>
      </c>
      <c>
        <f>(M213*21)/100</f>
      </c>
      <c t="s">
        <v>27</v>
      </c>
    </row>
    <row r="214" spans="1:5" ht="12.75">
      <c r="A214" s="35" t="s">
        <v>54</v>
      </c>
      <c r="E214" s="39" t="s">
        <v>55</v>
      </c>
    </row>
    <row r="215" spans="1:5" ht="12.75">
      <c r="A215" s="35" t="s">
        <v>56</v>
      </c>
      <c r="E215" s="40" t="s">
        <v>544</v>
      </c>
    </row>
    <row r="216" spans="1:5" ht="12.75">
      <c r="A216" t="s">
        <v>58</v>
      </c>
      <c r="E216" s="39" t="s">
        <v>347</v>
      </c>
    </row>
    <row r="217" spans="1:16" ht="25.5">
      <c r="A217" t="s">
        <v>49</v>
      </c>
      <c s="34" t="s">
        <v>248</v>
      </c>
      <c s="34" t="s">
        <v>360</v>
      </c>
      <c s="35" t="s">
        <v>47</v>
      </c>
      <c s="6" t="s">
        <v>361</v>
      </c>
      <c s="36" t="s">
        <v>62</v>
      </c>
      <c s="37">
        <v>2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82</v>
      </c>
      <c>
        <f>(M217*21)/100</f>
      </c>
      <c t="s">
        <v>27</v>
      </c>
    </row>
    <row r="218" spans="1:5" ht="12.75">
      <c r="A218" s="35" t="s">
        <v>54</v>
      </c>
      <c r="E218" s="39" t="s">
        <v>55</v>
      </c>
    </row>
    <row r="219" spans="1:5" ht="12.75">
      <c r="A219" s="35" t="s">
        <v>56</v>
      </c>
      <c r="E219" s="40" t="s">
        <v>57</v>
      </c>
    </row>
    <row r="220" spans="1:5" ht="12.75">
      <c r="A220" t="s">
        <v>58</v>
      </c>
      <c r="E220" s="39" t="s">
        <v>83</v>
      </c>
    </row>
    <row r="221" spans="1:13" ht="12.75">
      <c r="A221" t="s">
        <v>46</v>
      </c>
      <c r="C221" s="31" t="s">
        <v>362</v>
      </c>
      <c r="E221" s="33" t="s">
        <v>363</v>
      </c>
      <c r="J221" s="32">
        <f>0</f>
      </c>
      <c s="32">
        <f>0</f>
      </c>
      <c s="32">
        <f>0+L222+L226+L230+L234+L238+L242+L246+L250+L254</f>
      </c>
      <c s="32">
        <f>0+M222+M226+M230+M234+M238+M242+M246+M250+M254</f>
      </c>
    </row>
    <row r="222" spans="1:16" ht="12.75">
      <c r="A222" t="s">
        <v>49</v>
      </c>
      <c s="34" t="s">
        <v>258</v>
      </c>
      <c s="34" t="s">
        <v>365</v>
      </c>
      <c s="35" t="s">
        <v>47</v>
      </c>
      <c s="6" t="s">
        <v>366</v>
      </c>
      <c s="36" t="s">
        <v>62</v>
      </c>
      <c s="37">
        <v>2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53</v>
      </c>
      <c>
        <f>(M222*21)/100</f>
      </c>
      <c t="s">
        <v>27</v>
      </c>
    </row>
    <row r="223" spans="1:5" ht="12.75">
      <c r="A223" s="35" t="s">
        <v>54</v>
      </c>
      <c r="E223" s="39" t="s">
        <v>55</v>
      </c>
    </row>
    <row r="224" spans="1:5" ht="12.75">
      <c r="A224" s="35" t="s">
        <v>56</v>
      </c>
      <c r="E224" s="40" t="s">
        <v>57</v>
      </c>
    </row>
    <row r="225" spans="1:5" ht="12.75">
      <c r="A225" t="s">
        <v>58</v>
      </c>
      <c r="E225" s="39" t="s">
        <v>367</v>
      </c>
    </row>
    <row r="226" spans="1:16" ht="12.75">
      <c r="A226" t="s">
        <v>49</v>
      </c>
      <c s="34" t="s">
        <v>261</v>
      </c>
      <c s="34" t="s">
        <v>545</v>
      </c>
      <c s="35" t="s">
        <v>47</v>
      </c>
      <c s="6" t="s">
        <v>546</v>
      </c>
      <c s="36" t="s">
        <v>62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53</v>
      </c>
      <c>
        <f>(M226*21)/100</f>
      </c>
      <c t="s">
        <v>27</v>
      </c>
    </row>
    <row r="227" spans="1:5" ht="12.75">
      <c r="A227" s="35" t="s">
        <v>54</v>
      </c>
      <c r="E227" s="39" t="s">
        <v>55</v>
      </c>
    </row>
    <row r="228" spans="1:5" ht="12.75">
      <c r="A228" s="35" t="s">
        <v>56</v>
      </c>
      <c r="E228" s="40" t="s">
        <v>57</v>
      </c>
    </row>
    <row r="229" spans="1:5" ht="12.75">
      <c r="A229" t="s">
        <v>58</v>
      </c>
      <c r="E229" s="39" t="s">
        <v>546</v>
      </c>
    </row>
    <row r="230" spans="1:16" ht="25.5">
      <c r="A230" t="s">
        <v>49</v>
      </c>
      <c s="34" t="s">
        <v>264</v>
      </c>
      <c s="34" t="s">
        <v>369</v>
      </c>
      <c s="35" t="s">
        <v>47</v>
      </c>
      <c s="6" t="s">
        <v>370</v>
      </c>
      <c s="36" t="s">
        <v>62</v>
      </c>
      <c s="37">
        <v>2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53</v>
      </c>
      <c>
        <f>(M230*21)/100</f>
      </c>
      <c t="s">
        <v>27</v>
      </c>
    </row>
    <row r="231" spans="1:5" ht="12.75">
      <c r="A231" s="35" t="s">
        <v>54</v>
      </c>
      <c r="E231" s="39" t="s">
        <v>55</v>
      </c>
    </row>
    <row r="232" spans="1:5" ht="12.75">
      <c r="A232" s="35" t="s">
        <v>56</v>
      </c>
      <c r="E232" s="40" t="s">
        <v>57</v>
      </c>
    </row>
    <row r="233" spans="1:5" ht="25.5">
      <c r="A233" t="s">
        <v>58</v>
      </c>
      <c r="E233" s="39" t="s">
        <v>547</v>
      </c>
    </row>
    <row r="234" spans="1:16" ht="12.75">
      <c r="A234" t="s">
        <v>49</v>
      </c>
      <c s="34" t="s">
        <v>268</v>
      </c>
      <c s="34" t="s">
        <v>548</v>
      </c>
      <c s="35" t="s">
        <v>47</v>
      </c>
      <c s="6" t="s">
        <v>549</v>
      </c>
      <c s="36" t="s">
        <v>62</v>
      </c>
      <c s="37">
        <v>2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82</v>
      </c>
      <c>
        <f>(M234*21)/100</f>
      </c>
      <c t="s">
        <v>27</v>
      </c>
    </row>
    <row r="235" spans="1:5" ht="12.75">
      <c r="A235" s="35" t="s">
        <v>54</v>
      </c>
      <c r="E235" s="39" t="s">
        <v>55</v>
      </c>
    </row>
    <row r="236" spans="1:5" ht="12.75">
      <c r="A236" s="35" t="s">
        <v>56</v>
      </c>
      <c r="E236" s="40" t="s">
        <v>550</v>
      </c>
    </row>
    <row r="237" spans="1:5" ht="12.75">
      <c r="A237" t="s">
        <v>58</v>
      </c>
      <c r="E237" s="39" t="s">
        <v>83</v>
      </c>
    </row>
    <row r="238" spans="1:16" ht="12.75">
      <c r="A238" t="s">
        <v>49</v>
      </c>
      <c s="34" t="s">
        <v>271</v>
      </c>
      <c s="34" t="s">
        <v>551</v>
      </c>
      <c s="35" t="s">
        <v>47</v>
      </c>
      <c s="6" t="s">
        <v>552</v>
      </c>
      <c s="36" t="s">
        <v>62</v>
      </c>
      <c s="37">
        <v>2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82</v>
      </c>
      <c>
        <f>(M238*21)/100</f>
      </c>
      <c t="s">
        <v>27</v>
      </c>
    </row>
    <row r="239" spans="1:5" ht="12.75">
      <c r="A239" s="35" t="s">
        <v>54</v>
      </c>
      <c r="E239" s="39" t="s">
        <v>55</v>
      </c>
    </row>
    <row r="240" spans="1:5" ht="12.75">
      <c r="A240" s="35" t="s">
        <v>56</v>
      </c>
      <c r="E240" s="40" t="s">
        <v>550</v>
      </c>
    </row>
    <row r="241" spans="1:5" ht="12.75">
      <c r="A241" t="s">
        <v>58</v>
      </c>
      <c r="E241" s="39" t="s">
        <v>83</v>
      </c>
    </row>
    <row r="242" spans="1:16" ht="12.75">
      <c r="A242" t="s">
        <v>49</v>
      </c>
      <c s="34" t="s">
        <v>275</v>
      </c>
      <c s="34" t="s">
        <v>553</v>
      </c>
      <c s="35" t="s">
        <v>47</v>
      </c>
      <c s="6" t="s">
        <v>554</v>
      </c>
      <c s="36" t="s">
        <v>62</v>
      </c>
      <c s="37">
        <v>2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82</v>
      </c>
      <c>
        <f>(M242*21)/100</f>
      </c>
      <c t="s">
        <v>27</v>
      </c>
    </row>
    <row r="243" spans="1:5" ht="12.75">
      <c r="A243" s="35" t="s">
        <v>54</v>
      </c>
      <c r="E243" s="39" t="s">
        <v>55</v>
      </c>
    </row>
    <row r="244" spans="1:5" ht="12.75">
      <c r="A244" s="35" t="s">
        <v>56</v>
      </c>
      <c r="E244" s="40" t="s">
        <v>550</v>
      </c>
    </row>
    <row r="245" spans="1:5" ht="12.75">
      <c r="A245" t="s">
        <v>58</v>
      </c>
      <c r="E245" s="39" t="s">
        <v>83</v>
      </c>
    </row>
    <row r="246" spans="1:16" ht="12.75">
      <c r="A246" t="s">
        <v>49</v>
      </c>
      <c s="34" t="s">
        <v>279</v>
      </c>
      <c s="34" t="s">
        <v>555</v>
      </c>
      <c s="35" t="s">
        <v>47</v>
      </c>
      <c s="6" t="s">
        <v>556</v>
      </c>
      <c s="36" t="s">
        <v>66</v>
      </c>
      <c s="37">
        <v>1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53</v>
      </c>
      <c>
        <f>(M246*21)/100</f>
      </c>
      <c t="s">
        <v>27</v>
      </c>
    </row>
    <row r="247" spans="1:5" ht="12.75">
      <c r="A247" s="35" t="s">
        <v>54</v>
      </c>
      <c r="E247" s="39" t="s">
        <v>55</v>
      </c>
    </row>
    <row r="248" spans="1:5" ht="12.75">
      <c r="A248" s="35" t="s">
        <v>56</v>
      </c>
      <c r="E248" s="40" t="s">
        <v>550</v>
      </c>
    </row>
    <row r="249" spans="1:5" ht="12.75">
      <c r="A249" t="s">
        <v>58</v>
      </c>
      <c r="E249" s="39" t="s">
        <v>557</v>
      </c>
    </row>
    <row r="250" spans="1:16" ht="25.5">
      <c r="A250" t="s">
        <v>49</v>
      </c>
      <c s="34" t="s">
        <v>283</v>
      </c>
      <c s="34" t="s">
        <v>399</v>
      </c>
      <c s="35" t="s">
        <v>558</v>
      </c>
      <c s="6" t="s">
        <v>559</v>
      </c>
      <c s="36" t="s">
        <v>112</v>
      </c>
      <c s="37">
        <v>5.2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53</v>
      </c>
      <c>
        <f>(M250*21)/100</f>
      </c>
      <c t="s">
        <v>27</v>
      </c>
    </row>
    <row r="251" spans="1:5" ht="12.75">
      <c r="A251" s="35" t="s">
        <v>54</v>
      </c>
      <c r="E251" s="39" t="s">
        <v>55</v>
      </c>
    </row>
    <row r="252" spans="1:5" ht="12.75">
      <c r="A252" s="35" t="s">
        <v>56</v>
      </c>
      <c r="E252" s="40" t="s">
        <v>57</v>
      </c>
    </row>
    <row r="253" spans="1:5" ht="165.75">
      <c r="A253" t="s">
        <v>58</v>
      </c>
      <c r="E253" s="39" t="s">
        <v>520</v>
      </c>
    </row>
    <row r="254" spans="1:16" ht="38.25">
      <c r="A254" t="s">
        <v>49</v>
      </c>
      <c s="34" t="s">
        <v>286</v>
      </c>
      <c s="34" t="s">
        <v>560</v>
      </c>
      <c s="35" t="s">
        <v>561</v>
      </c>
      <c s="6" t="s">
        <v>562</v>
      </c>
      <c s="36" t="s">
        <v>112</v>
      </c>
      <c s="37">
        <v>0.92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53</v>
      </c>
      <c>
        <f>(M254*21)/100</f>
      </c>
      <c t="s">
        <v>27</v>
      </c>
    </row>
    <row r="255" spans="1:5" ht="12.75">
      <c r="A255" s="35" t="s">
        <v>54</v>
      </c>
      <c r="E255" s="39" t="s">
        <v>55</v>
      </c>
    </row>
    <row r="256" spans="1:5" ht="12.75">
      <c r="A256" s="35" t="s">
        <v>56</v>
      </c>
      <c r="E256" s="40" t="s">
        <v>57</v>
      </c>
    </row>
    <row r="257" spans="1:5" ht="165.75">
      <c r="A257" t="s">
        <v>58</v>
      </c>
      <c r="E257" s="39" t="s">
        <v>520</v>
      </c>
    </row>
    <row r="258" spans="1:13" ht="12.75">
      <c r="A258" t="s">
        <v>46</v>
      </c>
      <c r="C258" s="31" t="s">
        <v>20</v>
      </c>
      <c r="E258" s="33" t="s">
        <v>405</v>
      </c>
      <c r="J258" s="32">
        <f>0</f>
      </c>
      <c s="32">
        <f>0</f>
      </c>
      <c s="32">
        <f>0+L259+L263+L267+L271+L275+L279+L283+L287+L291</f>
      </c>
      <c s="32">
        <f>0+M259+M263+M267+M271+M275+M279+M283+M287+M291</f>
      </c>
    </row>
    <row r="259" spans="1:16" ht="12.75">
      <c r="A259" t="s">
        <v>49</v>
      </c>
      <c s="34" t="s">
        <v>340</v>
      </c>
      <c s="34" t="s">
        <v>407</v>
      </c>
      <c s="35" t="s">
        <v>47</v>
      </c>
      <c s="6" t="s">
        <v>408</v>
      </c>
      <c s="36" t="s">
        <v>563</v>
      </c>
      <c s="37">
        <v>64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53</v>
      </c>
      <c>
        <f>(M259*21)/100</f>
      </c>
      <c t="s">
        <v>27</v>
      </c>
    </row>
    <row r="260" spans="1:5" ht="12.75">
      <c r="A260" s="35" t="s">
        <v>54</v>
      </c>
      <c r="E260" s="39" t="s">
        <v>55</v>
      </c>
    </row>
    <row r="261" spans="1:5" ht="12.75">
      <c r="A261" s="35" t="s">
        <v>56</v>
      </c>
      <c r="E261" s="40" t="s">
        <v>57</v>
      </c>
    </row>
    <row r="262" spans="1:5" ht="12.75">
      <c r="A262" t="s">
        <v>58</v>
      </c>
      <c r="E262" s="39" t="s">
        <v>409</v>
      </c>
    </row>
    <row r="263" spans="1:16" ht="12.75">
      <c r="A263" t="s">
        <v>49</v>
      </c>
      <c s="34" t="s">
        <v>343</v>
      </c>
      <c s="34" t="s">
        <v>411</v>
      </c>
      <c s="35" t="s">
        <v>47</v>
      </c>
      <c s="6" t="s">
        <v>412</v>
      </c>
      <c s="36" t="s">
        <v>62</v>
      </c>
      <c s="37">
        <v>4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53</v>
      </c>
      <c>
        <f>(M263*21)/100</f>
      </c>
      <c t="s">
        <v>27</v>
      </c>
    </row>
    <row r="264" spans="1:5" ht="12.75">
      <c r="A264" s="35" t="s">
        <v>54</v>
      </c>
      <c r="E264" s="39" t="s">
        <v>55</v>
      </c>
    </row>
    <row r="265" spans="1:5" ht="12.75">
      <c r="A265" s="35" t="s">
        <v>56</v>
      </c>
      <c r="E265" s="40" t="s">
        <v>57</v>
      </c>
    </row>
    <row r="266" spans="1:5" ht="63.75">
      <c r="A266" t="s">
        <v>58</v>
      </c>
      <c r="E266" s="39" t="s">
        <v>413</v>
      </c>
    </row>
    <row r="267" spans="1:16" ht="25.5">
      <c r="A267" t="s">
        <v>49</v>
      </c>
      <c s="34" t="s">
        <v>348</v>
      </c>
      <c s="34" t="s">
        <v>564</v>
      </c>
      <c s="35" t="s">
        <v>47</v>
      </c>
      <c s="6" t="s">
        <v>416</v>
      </c>
      <c s="36" t="s">
        <v>62</v>
      </c>
      <c s="37">
        <v>2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82</v>
      </c>
      <c>
        <f>(M267*21)/100</f>
      </c>
      <c t="s">
        <v>27</v>
      </c>
    </row>
    <row r="268" spans="1:5" ht="12.75">
      <c r="A268" s="35" t="s">
        <v>54</v>
      </c>
      <c r="E268" s="39" t="s">
        <v>55</v>
      </c>
    </row>
    <row r="269" spans="1:5" ht="12.75">
      <c r="A269" s="35" t="s">
        <v>56</v>
      </c>
      <c r="E269" s="40" t="s">
        <v>57</v>
      </c>
    </row>
    <row r="270" spans="1:5" ht="12.75">
      <c r="A270" t="s">
        <v>58</v>
      </c>
      <c r="E270" s="39" t="s">
        <v>83</v>
      </c>
    </row>
    <row r="271" spans="1:16" ht="12.75">
      <c r="A271" t="s">
        <v>49</v>
      </c>
      <c s="34" t="s">
        <v>352</v>
      </c>
      <c s="34" t="s">
        <v>418</v>
      </c>
      <c s="35" t="s">
        <v>47</v>
      </c>
      <c s="6" t="s">
        <v>419</v>
      </c>
      <c s="36" t="s">
        <v>62</v>
      </c>
      <c s="37">
        <v>3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53</v>
      </c>
      <c>
        <f>(M271*21)/100</f>
      </c>
      <c t="s">
        <v>27</v>
      </c>
    </row>
    <row r="272" spans="1:5" ht="12.75">
      <c r="A272" s="35" t="s">
        <v>54</v>
      </c>
      <c r="E272" s="39" t="s">
        <v>55</v>
      </c>
    </row>
    <row r="273" spans="1:5" ht="12.75">
      <c r="A273" s="35" t="s">
        <v>56</v>
      </c>
      <c r="E273" s="40" t="s">
        <v>57</v>
      </c>
    </row>
    <row r="274" spans="1:5" ht="25.5">
      <c r="A274" t="s">
        <v>58</v>
      </c>
      <c r="E274" s="39" t="s">
        <v>420</v>
      </c>
    </row>
    <row r="275" spans="1:16" ht="12.75">
      <c r="A275" t="s">
        <v>49</v>
      </c>
      <c s="34" t="s">
        <v>356</v>
      </c>
      <c s="34" t="s">
        <v>565</v>
      </c>
      <c s="35" t="s">
        <v>47</v>
      </c>
      <c s="6" t="s">
        <v>423</v>
      </c>
      <c s="36" t="s">
        <v>563</v>
      </c>
      <c s="37">
        <v>52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82</v>
      </c>
      <c>
        <f>(M275*21)/100</f>
      </c>
      <c t="s">
        <v>27</v>
      </c>
    </row>
    <row r="276" spans="1:5" ht="12.75">
      <c r="A276" s="35" t="s">
        <v>54</v>
      </c>
      <c r="E276" s="39" t="s">
        <v>55</v>
      </c>
    </row>
    <row r="277" spans="1:5" ht="12.75">
      <c r="A277" s="35" t="s">
        <v>56</v>
      </c>
      <c r="E277" s="40" t="s">
        <v>57</v>
      </c>
    </row>
    <row r="278" spans="1:5" ht="12.75">
      <c r="A278" t="s">
        <v>58</v>
      </c>
      <c r="E278" s="39" t="s">
        <v>83</v>
      </c>
    </row>
    <row r="279" spans="1:16" ht="12.75">
      <c r="A279" t="s">
        <v>49</v>
      </c>
      <c s="34" t="s">
        <v>359</v>
      </c>
      <c s="34" t="s">
        <v>425</v>
      </c>
      <c s="35" t="s">
        <v>47</v>
      </c>
      <c s="6" t="s">
        <v>426</v>
      </c>
      <c s="36" t="s">
        <v>563</v>
      </c>
      <c s="37">
        <v>96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82</v>
      </c>
      <c>
        <f>(M279*21)/100</f>
      </c>
      <c t="s">
        <v>27</v>
      </c>
    </row>
    <row r="280" spans="1:5" ht="12.75">
      <c r="A280" s="35" t="s">
        <v>54</v>
      </c>
      <c r="E280" s="39" t="s">
        <v>55</v>
      </c>
    </row>
    <row r="281" spans="1:5" ht="12.75">
      <c r="A281" s="35" t="s">
        <v>56</v>
      </c>
      <c r="E281" s="40" t="s">
        <v>57</v>
      </c>
    </row>
    <row r="282" spans="1:5" ht="12.75">
      <c r="A282" t="s">
        <v>58</v>
      </c>
      <c r="E282" s="39" t="s">
        <v>83</v>
      </c>
    </row>
    <row r="283" spans="1:16" ht="12.75">
      <c r="A283" t="s">
        <v>49</v>
      </c>
      <c s="34" t="s">
        <v>440</v>
      </c>
      <c s="34" t="s">
        <v>428</v>
      </c>
      <c s="35" t="s">
        <v>47</v>
      </c>
      <c s="6" t="s">
        <v>429</v>
      </c>
      <c s="36" t="s">
        <v>563</v>
      </c>
      <c s="37">
        <v>48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82</v>
      </c>
      <c>
        <f>(M283*21)/100</f>
      </c>
      <c t="s">
        <v>27</v>
      </c>
    </row>
    <row r="284" spans="1:5" ht="12.75">
      <c r="A284" s="35" t="s">
        <v>54</v>
      </c>
      <c r="E284" s="39" t="s">
        <v>55</v>
      </c>
    </row>
    <row r="285" spans="1:5" ht="12.75">
      <c r="A285" s="35" t="s">
        <v>56</v>
      </c>
      <c r="E285" s="40" t="s">
        <v>57</v>
      </c>
    </row>
    <row r="286" spans="1:5" ht="12.75">
      <c r="A286" t="s">
        <v>58</v>
      </c>
      <c r="E286" s="39" t="s">
        <v>83</v>
      </c>
    </row>
    <row r="287" spans="1:16" ht="12.75">
      <c r="A287" t="s">
        <v>49</v>
      </c>
      <c s="34" t="s">
        <v>444</v>
      </c>
      <c s="34" t="s">
        <v>431</v>
      </c>
      <c s="35" t="s">
        <v>47</v>
      </c>
      <c s="6" t="s">
        <v>432</v>
      </c>
      <c s="36" t="s">
        <v>563</v>
      </c>
      <c s="37">
        <v>124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53</v>
      </c>
      <c>
        <f>(M287*21)/100</f>
      </c>
      <c t="s">
        <v>27</v>
      </c>
    </row>
    <row r="288" spans="1:5" ht="12.75">
      <c r="A288" s="35" t="s">
        <v>54</v>
      </c>
      <c r="E288" s="39" t="s">
        <v>55</v>
      </c>
    </row>
    <row r="289" spans="1:5" ht="12.75">
      <c r="A289" s="35" t="s">
        <v>56</v>
      </c>
      <c r="E289" s="40" t="s">
        <v>57</v>
      </c>
    </row>
    <row r="290" spans="1:5" ht="38.25">
      <c r="A290" t="s">
        <v>58</v>
      </c>
      <c r="E290" s="39" t="s">
        <v>433</v>
      </c>
    </row>
    <row r="291" spans="1:16" ht="12.75">
      <c r="A291" t="s">
        <v>49</v>
      </c>
      <c s="34" t="s">
        <v>447</v>
      </c>
      <c s="34" t="s">
        <v>435</v>
      </c>
      <c s="35" t="s">
        <v>47</v>
      </c>
      <c s="6" t="s">
        <v>436</v>
      </c>
      <c s="36" t="s">
        <v>66</v>
      </c>
      <c s="37">
        <v>2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53</v>
      </c>
      <c>
        <f>(M291*21)/100</f>
      </c>
      <c t="s">
        <v>27</v>
      </c>
    </row>
    <row r="292" spans="1:5" ht="12.75">
      <c r="A292" s="35" t="s">
        <v>54</v>
      </c>
      <c r="E292" s="39" t="s">
        <v>55</v>
      </c>
    </row>
    <row r="293" spans="1:5" ht="12.75">
      <c r="A293" s="35" t="s">
        <v>56</v>
      </c>
      <c r="E293" s="40" t="s">
        <v>57</v>
      </c>
    </row>
    <row r="294" spans="1:5" ht="38.25">
      <c r="A294" t="s">
        <v>58</v>
      </c>
      <c r="E294" s="39" t="s">
        <v>437</v>
      </c>
    </row>
    <row r="295" spans="1:13" ht="12.75">
      <c r="A295" t="s">
        <v>46</v>
      </c>
      <c r="C295" s="31" t="s">
        <v>438</v>
      </c>
      <c r="E295" s="33" t="s">
        <v>439</v>
      </c>
      <c r="J295" s="32">
        <f>0</f>
      </c>
      <c s="32">
        <f>0</f>
      </c>
      <c s="32">
        <f>0+L296+L300</f>
      </c>
      <c s="32">
        <f>0+M296+M300</f>
      </c>
    </row>
    <row r="296" spans="1:16" ht="12.75">
      <c r="A296" t="s">
        <v>49</v>
      </c>
      <c s="34" t="s">
        <v>252</v>
      </c>
      <c s="34" t="s">
        <v>441</v>
      </c>
      <c s="35" t="s">
        <v>47</v>
      </c>
      <c s="6" t="s">
        <v>442</v>
      </c>
      <c s="36" t="s">
        <v>62</v>
      </c>
      <c s="37">
        <v>1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53</v>
      </c>
      <c>
        <f>(M296*21)/100</f>
      </c>
      <c t="s">
        <v>27</v>
      </c>
    </row>
    <row r="297" spans="1:5" ht="12.75">
      <c r="A297" s="35" t="s">
        <v>54</v>
      </c>
      <c r="E297" s="39" t="s">
        <v>55</v>
      </c>
    </row>
    <row r="298" spans="1:5" ht="12.75">
      <c r="A298" s="35" t="s">
        <v>56</v>
      </c>
      <c r="E298" s="40" t="s">
        <v>550</v>
      </c>
    </row>
    <row r="299" spans="1:5" ht="63.75">
      <c r="A299" t="s">
        <v>58</v>
      </c>
      <c r="E299" s="39" t="s">
        <v>443</v>
      </c>
    </row>
    <row r="300" spans="1:16" ht="12.75">
      <c r="A300" t="s">
        <v>49</v>
      </c>
      <c s="34" t="s">
        <v>255</v>
      </c>
      <c s="34" t="s">
        <v>445</v>
      </c>
      <c s="35" t="s">
        <v>47</v>
      </c>
      <c s="6" t="s">
        <v>446</v>
      </c>
      <c s="36" t="s">
        <v>62</v>
      </c>
      <c s="37">
        <v>1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82</v>
      </c>
      <c>
        <f>(M300*21)/100</f>
      </c>
      <c t="s">
        <v>27</v>
      </c>
    </row>
    <row r="301" spans="1:5" ht="12.75">
      <c r="A301" s="35" t="s">
        <v>54</v>
      </c>
      <c r="E301" s="39" t="s">
        <v>55</v>
      </c>
    </row>
    <row r="302" spans="1:5" ht="12.75">
      <c r="A302" s="35" t="s">
        <v>56</v>
      </c>
      <c r="E302" s="40" t="s">
        <v>550</v>
      </c>
    </row>
    <row r="303" spans="1:5" ht="12.75">
      <c r="A303" t="s">
        <v>58</v>
      </c>
      <c r="E303" s="39" t="s">
        <v>83</v>
      </c>
    </row>
    <row r="304" spans="1:13" ht="12.75">
      <c r="A304" t="s">
        <v>46</v>
      </c>
      <c r="C304" s="31" t="s">
        <v>455</v>
      </c>
      <c r="E304" s="33" t="s">
        <v>456</v>
      </c>
      <c r="J304" s="32">
        <f>0</f>
      </c>
      <c s="32">
        <f>0</f>
      </c>
      <c s="32">
        <f>0+L305+L309+L313+L317+L321+L325+L329+L333+L337+L341+L345+L349+L353+L357</f>
      </c>
      <c s="32">
        <f>0+M305+M309+M313+M317+M321+M325+M329+M333+M337+M341+M345+M349+M353+M357</f>
      </c>
    </row>
    <row r="305" spans="1:16" ht="12.75">
      <c r="A305" t="s">
        <v>49</v>
      </c>
      <c s="34" t="s">
        <v>289</v>
      </c>
      <c s="34" t="s">
        <v>566</v>
      </c>
      <c s="35" t="s">
        <v>47</v>
      </c>
      <c s="6" t="s">
        <v>567</v>
      </c>
      <c s="36" t="s">
        <v>62</v>
      </c>
      <c s="37">
        <v>34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53</v>
      </c>
      <c>
        <f>(M305*21)/100</f>
      </c>
      <c t="s">
        <v>27</v>
      </c>
    </row>
    <row r="306" spans="1:5" ht="12.75">
      <c r="A306" s="35" t="s">
        <v>54</v>
      </c>
      <c r="E306" s="39" t="s">
        <v>55</v>
      </c>
    </row>
    <row r="307" spans="1:5" ht="12.75">
      <c r="A307" s="35" t="s">
        <v>56</v>
      </c>
      <c r="E307" s="40" t="s">
        <v>57</v>
      </c>
    </row>
    <row r="308" spans="1:5" ht="89.25">
      <c r="A308" t="s">
        <v>58</v>
      </c>
      <c r="E308" s="39" t="s">
        <v>460</v>
      </c>
    </row>
    <row r="309" spans="1:16" ht="12.75">
      <c r="A309" t="s">
        <v>49</v>
      </c>
      <c s="34" t="s">
        <v>293</v>
      </c>
      <c s="34" t="s">
        <v>462</v>
      </c>
      <c s="35" t="s">
        <v>47</v>
      </c>
      <c s="6" t="s">
        <v>463</v>
      </c>
      <c s="36" t="s">
        <v>81</v>
      </c>
      <c s="37">
        <v>40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53</v>
      </c>
      <c>
        <f>(M309*21)/100</f>
      </c>
      <c t="s">
        <v>27</v>
      </c>
    </row>
    <row r="310" spans="1:5" ht="12.75">
      <c r="A310" s="35" t="s">
        <v>54</v>
      </c>
      <c r="E310" s="39" t="s">
        <v>55</v>
      </c>
    </row>
    <row r="311" spans="1:5" ht="12.75">
      <c r="A311" s="35" t="s">
        <v>56</v>
      </c>
      <c r="E311" s="40" t="s">
        <v>57</v>
      </c>
    </row>
    <row r="312" spans="1:5" ht="12.75">
      <c r="A312" t="s">
        <v>58</v>
      </c>
      <c r="E312" s="39" t="s">
        <v>464</v>
      </c>
    </row>
    <row r="313" spans="1:16" ht="12.75">
      <c r="A313" t="s">
        <v>49</v>
      </c>
      <c s="34" t="s">
        <v>297</v>
      </c>
      <c s="34" t="s">
        <v>466</v>
      </c>
      <c s="35" t="s">
        <v>47</v>
      </c>
      <c s="6" t="s">
        <v>467</v>
      </c>
      <c s="36" t="s">
        <v>71</v>
      </c>
      <c s="37">
        <v>1.812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82</v>
      </c>
      <c>
        <f>(M313*21)/100</f>
      </c>
      <c t="s">
        <v>27</v>
      </c>
    </row>
    <row r="314" spans="1:5" ht="12.75">
      <c r="A314" s="35" t="s">
        <v>54</v>
      </c>
      <c r="E314" s="39" t="s">
        <v>55</v>
      </c>
    </row>
    <row r="315" spans="1:5" ht="12.75">
      <c r="A315" s="35" t="s">
        <v>56</v>
      </c>
      <c r="E315" s="40" t="s">
        <v>57</v>
      </c>
    </row>
    <row r="316" spans="1:5" ht="12.75">
      <c r="A316" t="s">
        <v>58</v>
      </c>
      <c r="E316" s="39" t="s">
        <v>83</v>
      </c>
    </row>
    <row r="317" spans="1:16" ht="12.75">
      <c r="A317" t="s">
        <v>49</v>
      </c>
      <c s="34" t="s">
        <v>300</v>
      </c>
      <c s="34" t="s">
        <v>469</v>
      </c>
      <c s="35" t="s">
        <v>47</v>
      </c>
      <c s="6" t="s">
        <v>470</v>
      </c>
      <c s="36" t="s">
        <v>71</v>
      </c>
      <c s="37">
        <v>5.5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82</v>
      </c>
      <c>
        <f>(M317*21)/100</f>
      </c>
      <c t="s">
        <v>27</v>
      </c>
    </row>
    <row r="318" spans="1:5" ht="12.75">
      <c r="A318" s="35" t="s">
        <v>54</v>
      </c>
      <c r="E318" s="39" t="s">
        <v>55</v>
      </c>
    </row>
    <row r="319" spans="1:5" ht="12.75">
      <c r="A319" s="35" t="s">
        <v>56</v>
      </c>
      <c r="E319" s="40" t="s">
        <v>57</v>
      </c>
    </row>
    <row r="320" spans="1:5" ht="12.75">
      <c r="A320" t="s">
        <v>58</v>
      </c>
      <c r="E320" s="39" t="s">
        <v>83</v>
      </c>
    </row>
    <row r="321" spans="1:16" ht="25.5">
      <c r="A321" t="s">
        <v>49</v>
      </c>
      <c s="34" t="s">
        <v>304</v>
      </c>
      <c s="34" t="s">
        <v>472</v>
      </c>
      <c s="35" t="s">
        <v>47</v>
      </c>
      <c s="6" t="s">
        <v>473</v>
      </c>
      <c s="36" t="s">
        <v>66</v>
      </c>
      <c s="37">
        <v>1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53</v>
      </c>
      <c>
        <f>(M321*21)/100</f>
      </c>
      <c t="s">
        <v>27</v>
      </c>
    </row>
    <row r="322" spans="1:5" ht="12.75">
      <c r="A322" s="35" t="s">
        <v>54</v>
      </c>
      <c r="E322" s="39" t="s">
        <v>55</v>
      </c>
    </row>
    <row r="323" spans="1:5" ht="12.75">
      <c r="A323" s="35" t="s">
        <v>56</v>
      </c>
      <c r="E323" s="40" t="s">
        <v>57</v>
      </c>
    </row>
    <row r="324" spans="1:5" ht="63.75">
      <c r="A324" t="s">
        <v>58</v>
      </c>
      <c r="E324" s="39" t="s">
        <v>474</v>
      </c>
    </row>
    <row r="325" spans="1:16" ht="12.75">
      <c r="A325" t="s">
        <v>49</v>
      </c>
      <c s="34" t="s">
        <v>308</v>
      </c>
      <c s="34" t="s">
        <v>476</v>
      </c>
      <c s="35" t="s">
        <v>47</v>
      </c>
      <c s="6" t="s">
        <v>477</v>
      </c>
      <c s="36" t="s">
        <v>99</v>
      </c>
      <c s="37">
        <v>68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53</v>
      </c>
      <c>
        <f>(M325*21)/100</f>
      </c>
      <c t="s">
        <v>27</v>
      </c>
    </row>
    <row r="326" spans="1:5" ht="12.75">
      <c r="A326" s="35" t="s">
        <v>54</v>
      </c>
      <c r="E326" s="39" t="s">
        <v>55</v>
      </c>
    </row>
    <row r="327" spans="1:5" ht="12.75">
      <c r="A327" s="35" t="s">
        <v>56</v>
      </c>
      <c r="E327" s="40" t="s">
        <v>57</v>
      </c>
    </row>
    <row r="328" spans="1:5" ht="12.75">
      <c r="A328" t="s">
        <v>58</v>
      </c>
      <c r="E328" s="39" t="s">
        <v>478</v>
      </c>
    </row>
    <row r="329" spans="1:16" ht="12.75">
      <c r="A329" t="s">
        <v>49</v>
      </c>
      <c s="34" t="s">
        <v>313</v>
      </c>
      <c s="34" t="s">
        <v>480</v>
      </c>
      <c s="35" t="s">
        <v>47</v>
      </c>
      <c s="6" t="s">
        <v>481</v>
      </c>
      <c s="36" t="s">
        <v>66</v>
      </c>
      <c s="37">
        <v>1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53</v>
      </c>
      <c>
        <f>(M329*21)/100</f>
      </c>
      <c t="s">
        <v>27</v>
      </c>
    </row>
    <row r="330" spans="1:5" ht="12.75">
      <c r="A330" s="35" t="s">
        <v>54</v>
      </c>
      <c r="E330" s="39" t="s">
        <v>55</v>
      </c>
    </row>
    <row r="331" spans="1:5" ht="12.75">
      <c r="A331" s="35" t="s">
        <v>56</v>
      </c>
      <c r="E331" s="40" t="s">
        <v>57</v>
      </c>
    </row>
    <row r="332" spans="1:5" ht="38.25">
      <c r="A332" t="s">
        <v>58</v>
      </c>
      <c r="E332" s="39" t="s">
        <v>482</v>
      </c>
    </row>
    <row r="333" spans="1:16" ht="12.75">
      <c r="A333" t="s">
        <v>49</v>
      </c>
      <c s="34" t="s">
        <v>316</v>
      </c>
      <c s="34" t="s">
        <v>484</v>
      </c>
      <c s="35" t="s">
        <v>47</v>
      </c>
      <c s="6" t="s">
        <v>485</v>
      </c>
      <c s="36" t="s">
        <v>62</v>
      </c>
      <c s="37">
        <v>6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53</v>
      </c>
      <c>
        <f>(M333*21)/100</f>
      </c>
      <c t="s">
        <v>27</v>
      </c>
    </row>
    <row r="334" spans="1:5" ht="12.75">
      <c r="A334" s="35" t="s">
        <v>54</v>
      </c>
      <c r="E334" s="39" t="s">
        <v>55</v>
      </c>
    </row>
    <row r="335" spans="1:5" ht="12.75">
      <c r="A335" s="35" t="s">
        <v>56</v>
      </c>
      <c r="E335" s="40" t="s">
        <v>57</v>
      </c>
    </row>
    <row r="336" spans="1:5" ht="51">
      <c r="A336" t="s">
        <v>58</v>
      </c>
      <c r="E336" s="39" t="s">
        <v>486</v>
      </c>
    </row>
    <row r="337" spans="1:16" ht="12.75">
      <c r="A337" t="s">
        <v>49</v>
      </c>
      <c s="34" t="s">
        <v>319</v>
      </c>
      <c s="34" t="s">
        <v>488</v>
      </c>
      <c s="35" t="s">
        <v>47</v>
      </c>
      <c s="6" t="s">
        <v>489</v>
      </c>
      <c s="36" t="s">
        <v>62</v>
      </c>
      <c s="37">
        <v>4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82</v>
      </c>
      <c>
        <f>(M337*21)/100</f>
      </c>
      <c t="s">
        <v>27</v>
      </c>
    </row>
    <row r="338" spans="1:5" ht="12.75">
      <c r="A338" s="35" t="s">
        <v>54</v>
      </c>
      <c r="E338" s="39" t="s">
        <v>55</v>
      </c>
    </row>
    <row r="339" spans="1:5" ht="12.75">
      <c r="A339" s="35" t="s">
        <v>56</v>
      </c>
      <c r="E339" s="40" t="s">
        <v>57</v>
      </c>
    </row>
    <row r="340" spans="1:5" ht="12.75">
      <c r="A340" t="s">
        <v>58</v>
      </c>
      <c r="E340" s="39" t="s">
        <v>83</v>
      </c>
    </row>
    <row r="341" spans="1:16" ht="12.75">
      <c r="A341" t="s">
        <v>49</v>
      </c>
      <c s="34" t="s">
        <v>324</v>
      </c>
      <c s="34" t="s">
        <v>491</v>
      </c>
      <c s="35" t="s">
        <v>47</v>
      </c>
      <c s="6" t="s">
        <v>492</v>
      </c>
      <c s="36" t="s">
        <v>146</v>
      </c>
      <c s="37">
        <v>2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82</v>
      </c>
      <c>
        <f>(M341*21)/100</f>
      </c>
      <c t="s">
        <v>27</v>
      </c>
    </row>
    <row r="342" spans="1:5" ht="12.75">
      <c r="A342" s="35" t="s">
        <v>54</v>
      </c>
      <c r="E342" s="39" t="s">
        <v>55</v>
      </c>
    </row>
    <row r="343" spans="1:5" ht="12.75">
      <c r="A343" s="35" t="s">
        <v>56</v>
      </c>
      <c r="E343" s="40" t="s">
        <v>57</v>
      </c>
    </row>
    <row r="344" spans="1:5" ht="12.75">
      <c r="A344" t="s">
        <v>58</v>
      </c>
      <c r="E344" s="39" t="s">
        <v>83</v>
      </c>
    </row>
    <row r="345" spans="1:16" ht="12.75">
      <c r="A345" t="s">
        <v>49</v>
      </c>
      <c s="34" t="s">
        <v>327</v>
      </c>
      <c s="34" t="s">
        <v>494</v>
      </c>
      <c s="35" t="s">
        <v>47</v>
      </c>
      <c s="6" t="s">
        <v>495</v>
      </c>
      <c s="36" t="s">
        <v>71</v>
      </c>
      <c s="37">
        <v>5.5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53</v>
      </c>
      <c>
        <f>(M345*21)/100</f>
      </c>
      <c t="s">
        <v>27</v>
      </c>
    </row>
    <row r="346" spans="1:5" ht="12.75">
      <c r="A346" s="35" t="s">
        <v>54</v>
      </c>
      <c r="E346" s="39" t="s">
        <v>55</v>
      </c>
    </row>
    <row r="347" spans="1:5" ht="12.75">
      <c r="A347" s="35" t="s">
        <v>56</v>
      </c>
      <c r="E347" s="40" t="s">
        <v>57</v>
      </c>
    </row>
    <row r="348" spans="1:5" ht="76.5">
      <c r="A348" t="s">
        <v>58</v>
      </c>
      <c r="E348" s="39" t="s">
        <v>496</v>
      </c>
    </row>
    <row r="349" spans="1:16" ht="12.75">
      <c r="A349" t="s">
        <v>49</v>
      </c>
      <c s="34" t="s">
        <v>332</v>
      </c>
      <c s="34" t="s">
        <v>498</v>
      </c>
      <c s="35" t="s">
        <v>47</v>
      </c>
      <c s="6" t="s">
        <v>499</v>
      </c>
      <c s="36" t="s">
        <v>62</v>
      </c>
      <c s="37">
        <v>1</v>
      </c>
      <c s="36">
        <v>0</v>
      </c>
      <c s="36">
        <f>ROUND(G349*H349,6)</f>
      </c>
      <c r="L349" s="38">
        <v>0</v>
      </c>
      <c s="32">
        <f>ROUND(ROUND(L349,2)*ROUND(G349,3),2)</f>
      </c>
      <c s="36" t="s">
        <v>53</v>
      </c>
      <c>
        <f>(M349*21)/100</f>
      </c>
      <c t="s">
        <v>27</v>
      </c>
    </row>
    <row r="350" spans="1:5" ht="12.75">
      <c r="A350" s="35" t="s">
        <v>54</v>
      </c>
      <c r="E350" s="39" t="s">
        <v>55</v>
      </c>
    </row>
    <row r="351" spans="1:5" ht="12.75">
      <c r="A351" s="35" t="s">
        <v>56</v>
      </c>
      <c r="E351" s="40" t="s">
        <v>57</v>
      </c>
    </row>
    <row r="352" spans="1:5" ht="12.75">
      <c r="A352" t="s">
        <v>58</v>
      </c>
      <c r="E352" s="39" t="s">
        <v>500</v>
      </c>
    </row>
    <row r="353" spans="1:16" ht="12.75">
      <c r="A353" t="s">
        <v>49</v>
      </c>
      <c s="34" t="s">
        <v>335</v>
      </c>
      <c s="34" t="s">
        <v>568</v>
      </c>
      <c s="35" t="s">
        <v>47</v>
      </c>
      <c s="6" t="s">
        <v>569</v>
      </c>
      <c s="36" t="s">
        <v>81</v>
      </c>
      <c s="37">
        <v>20</v>
      </c>
      <c s="36">
        <v>0</v>
      </c>
      <c s="36">
        <f>ROUND(G353*H353,6)</f>
      </c>
      <c r="L353" s="38">
        <v>0</v>
      </c>
      <c s="32">
        <f>ROUND(ROUND(L353,2)*ROUND(G353,3),2)</f>
      </c>
      <c s="36" t="s">
        <v>53</v>
      </c>
      <c>
        <f>(M353*21)/100</f>
      </c>
      <c t="s">
        <v>27</v>
      </c>
    </row>
    <row r="354" spans="1:5" ht="12.75">
      <c r="A354" s="35" t="s">
        <v>54</v>
      </c>
      <c r="E354" s="39" t="s">
        <v>55</v>
      </c>
    </row>
    <row r="355" spans="1:5" ht="12.75">
      <c r="A355" s="35" t="s">
        <v>56</v>
      </c>
      <c r="E355" s="40" t="s">
        <v>57</v>
      </c>
    </row>
    <row r="356" spans="1:5" ht="89.25">
      <c r="A356" t="s">
        <v>58</v>
      </c>
      <c r="E356" s="39" t="s">
        <v>570</v>
      </c>
    </row>
    <row r="357" spans="1:16" ht="25.5">
      <c r="A357" t="s">
        <v>49</v>
      </c>
      <c s="34" t="s">
        <v>337</v>
      </c>
      <c s="34" t="s">
        <v>571</v>
      </c>
      <c s="35" t="s">
        <v>47</v>
      </c>
      <c s="6" t="s">
        <v>572</v>
      </c>
      <c s="36" t="s">
        <v>508</v>
      </c>
      <c s="37">
        <v>289.3</v>
      </c>
      <c s="36">
        <v>0</v>
      </c>
      <c s="36">
        <f>ROUND(G357*H357,6)</f>
      </c>
      <c r="L357" s="38">
        <v>0</v>
      </c>
      <c s="32">
        <f>ROUND(ROUND(L357,2)*ROUND(G357,3),2)</f>
      </c>
      <c s="36" t="s">
        <v>53</v>
      </c>
      <c>
        <f>(M357*21)/100</f>
      </c>
      <c t="s">
        <v>27</v>
      </c>
    </row>
    <row r="358" spans="1:5" ht="12.75">
      <c r="A358" s="35" t="s">
        <v>54</v>
      </c>
      <c r="E358" s="39" t="s">
        <v>55</v>
      </c>
    </row>
    <row r="359" spans="1:5" ht="12.75">
      <c r="A359" s="35" t="s">
        <v>56</v>
      </c>
      <c r="E359" s="40" t="s">
        <v>57</v>
      </c>
    </row>
    <row r="360" spans="1:5" ht="63.75">
      <c r="A360" t="s">
        <v>58</v>
      </c>
      <c r="E360" s="39" t="s">
        <v>509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573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573</v>
      </c>
      <c r="E4" s="26" t="s">
        <v>574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COUNTIFS(L8:L91,"=0",A8:A91,"P")+COUNTIFS(L8:L91,"",A8:A91,"P")+SUM(Q8:Q91)</f>
      </c>
    </row>
    <row r="8" spans="1:13" ht="12.75">
      <c r="A8" t="s">
        <v>44</v>
      </c>
      <c r="C8" s="28" t="s">
        <v>577</v>
      </c>
      <c r="E8" s="30" t="s">
        <v>576</v>
      </c>
      <c r="J8" s="29">
        <f>0+J9+J90</f>
      </c>
      <c s="29">
        <f>0+K9+K90</f>
      </c>
      <c s="29">
        <f>0+L9+L90</f>
      </c>
      <c s="29">
        <f>0+M9+M90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</f>
      </c>
      <c s="32">
        <f>0+M10+M14+M18+M22+M26+M30+M34+M38+M42+M46+M50+M54+M58+M62+M66+M70+M74+M78+M82+M86</f>
      </c>
    </row>
    <row r="10" spans="1:16" ht="12.75">
      <c r="A10" t="s">
        <v>49</v>
      </c>
      <c s="34" t="s">
        <v>47</v>
      </c>
      <c s="34" t="s">
        <v>89</v>
      </c>
      <c s="35" t="s">
        <v>47</v>
      </c>
      <c s="6" t="s">
        <v>90</v>
      </c>
      <c s="36" t="s">
        <v>81</v>
      </c>
      <c s="37">
        <v>1976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82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57</v>
      </c>
    </row>
    <row r="13" spans="1:5" ht="12.75">
      <c r="A13" t="s">
        <v>58</v>
      </c>
      <c r="E13" s="39" t="s">
        <v>83</v>
      </c>
    </row>
    <row r="14" spans="1:16" ht="12.75">
      <c r="A14" t="s">
        <v>49</v>
      </c>
      <c s="34" t="s">
        <v>27</v>
      </c>
      <c s="34" t="s">
        <v>106</v>
      </c>
      <c s="35" t="s">
        <v>47</v>
      </c>
      <c s="6" t="s">
        <v>107</v>
      </c>
      <c s="36" t="s">
        <v>62</v>
      </c>
      <c s="37">
        <v>62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82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83</v>
      </c>
    </row>
    <row r="18" spans="1:16" ht="12.75">
      <c r="A18" t="s">
        <v>49</v>
      </c>
      <c s="34" t="s">
        <v>26</v>
      </c>
      <c s="34" t="s">
        <v>578</v>
      </c>
      <c s="35" t="s">
        <v>47</v>
      </c>
      <c s="6" t="s">
        <v>579</v>
      </c>
      <c s="36" t="s">
        <v>580</v>
      </c>
      <c s="37">
        <v>19.76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581</v>
      </c>
    </row>
    <row r="21" spans="1:5" ht="76.5">
      <c r="A21" t="s">
        <v>58</v>
      </c>
      <c r="E21" s="39" t="s">
        <v>582</v>
      </c>
    </row>
    <row r="22" spans="1:16" ht="25.5">
      <c r="A22" t="s">
        <v>49</v>
      </c>
      <c s="34" t="s">
        <v>68</v>
      </c>
      <c s="34" t="s">
        <v>583</v>
      </c>
      <c s="35" t="s">
        <v>47</v>
      </c>
      <c s="6" t="s">
        <v>584</v>
      </c>
      <c s="36" t="s">
        <v>81</v>
      </c>
      <c s="37">
        <v>1976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82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585</v>
      </c>
    </row>
    <row r="25" spans="1:5" ht="12.75">
      <c r="A25" t="s">
        <v>58</v>
      </c>
      <c r="E25" s="39" t="s">
        <v>83</v>
      </c>
    </row>
    <row r="26" spans="1:16" ht="12.75">
      <c r="A26" t="s">
        <v>49</v>
      </c>
      <c s="34" t="s">
        <v>74</v>
      </c>
      <c s="34" t="s">
        <v>586</v>
      </c>
      <c s="35" t="s">
        <v>47</v>
      </c>
      <c s="6" t="s">
        <v>587</v>
      </c>
      <c s="36" t="s">
        <v>62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82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585</v>
      </c>
    </row>
    <row r="29" spans="1:5" ht="12.75">
      <c r="A29" t="s">
        <v>58</v>
      </c>
      <c r="E29" s="39" t="s">
        <v>83</v>
      </c>
    </row>
    <row r="30" spans="1:16" ht="12.75">
      <c r="A30" t="s">
        <v>49</v>
      </c>
      <c s="34" t="s">
        <v>78</v>
      </c>
      <c s="34" t="s">
        <v>588</v>
      </c>
      <c s="35" t="s">
        <v>47</v>
      </c>
      <c s="6" t="s">
        <v>589</v>
      </c>
      <c s="36" t="s">
        <v>62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82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585</v>
      </c>
    </row>
    <row r="33" spans="1:5" ht="12.75">
      <c r="A33" t="s">
        <v>58</v>
      </c>
      <c r="E33" s="39" t="s">
        <v>83</v>
      </c>
    </row>
    <row r="34" spans="1:16" ht="12.75">
      <c r="A34" t="s">
        <v>49</v>
      </c>
      <c s="34" t="s">
        <v>84</v>
      </c>
      <c s="34" t="s">
        <v>144</v>
      </c>
      <c s="35" t="s">
        <v>47</v>
      </c>
      <c s="6" t="s">
        <v>145</v>
      </c>
      <c s="36" t="s">
        <v>146</v>
      </c>
      <c s="37">
        <v>20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57</v>
      </c>
    </row>
    <row r="37" spans="1:5" ht="38.25">
      <c r="A37" t="s">
        <v>58</v>
      </c>
      <c r="E37" s="39" t="s">
        <v>147</v>
      </c>
    </row>
    <row r="38" spans="1:16" ht="12.75">
      <c r="A38" t="s">
        <v>49</v>
      </c>
      <c s="34" t="s">
        <v>88</v>
      </c>
      <c s="34" t="s">
        <v>149</v>
      </c>
      <c s="35" t="s">
        <v>47</v>
      </c>
      <c s="6" t="s">
        <v>150</v>
      </c>
      <c s="36" t="s">
        <v>146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57</v>
      </c>
    </row>
    <row r="41" spans="1:5" ht="38.25">
      <c r="A41" t="s">
        <v>58</v>
      </c>
      <c r="E41" s="39" t="s">
        <v>151</v>
      </c>
    </row>
    <row r="42" spans="1:16" ht="12.75">
      <c r="A42" t="s">
        <v>49</v>
      </c>
      <c s="34" t="s">
        <v>91</v>
      </c>
      <c s="34" t="s">
        <v>178</v>
      </c>
      <c s="35" t="s">
        <v>47</v>
      </c>
      <c s="6" t="s">
        <v>179</v>
      </c>
      <c s="36" t="s">
        <v>62</v>
      </c>
      <c s="37">
        <v>20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82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57</v>
      </c>
    </row>
    <row r="45" spans="1:5" ht="12.75">
      <c r="A45" t="s">
        <v>58</v>
      </c>
      <c r="E45" s="39" t="s">
        <v>83</v>
      </c>
    </row>
    <row r="46" spans="1:16" ht="12.75">
      <c r="A46" t="s">
        <v>49</v>
      </c>
      <c s="34" t="s">
        <v>96</v>
      </c>
      <c s="34" t="s">
        <v>590</v>
      </c>
      <c s="35" t="s">
        <v>47</v>
      </c>
      <c s="6" t="s">
        <v>591</v>
      </c>
      <c s="36" t="s">
        <v>81</v>
      </c>
      <c s="37">
        <v>5808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585</v>
      </c>
    </row>
    <row r="49" spans="1:5" ht="76.5">
      <c r="A49" t="s">
        <v>58</v>
      </c>
      <c r="E49" s="39" t="s">
        <v>582</v>
      </c>
    </row>
    <row r="50" spans="1:16" ht="12.75">
      <c r="A50" t="s">
        <v>49</v>
      </c>
      <c s="34" t="s">
        <v>101</v>
      </c>
      <c s="34" t="s">
        <v>592</v>
      </c>
      <c s="35" t="s">
        <v>47</v>
      </c>
      <c s="6" t="s">
        <v>593</v>
      </c>
      <c s="36" t="s">
        <v>81</v>
      </c>
      <c s="37">
        <v>5808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82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585</v>
      </c>
    </row>
    <row r="53" spans="1:5" ht="12.75">
      <c r="A53" t="s">
        <v>58</v>
      </c>
      <c r="E53" s="39" t="s">
        <v>83</v>
      </c>
    </row>
    <row r="54" spans="1:16" ht="12.75">
      <c r="A54" t="s">
        <v>49</v>
      </c>
      <c s="34" t="s">
        <v>105</v>
      </c>
      <c s="34" t="s">
        <v>594</v>
      </c>
      <c s="35" t="s">
        <v>47</v>
      </c>
      <c s="6" t="s">
        <v>595</v>
      </c>
      <c s="36" t="s">
        <v>62</v>
      </c>
      <c s="37">
        <v>30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57</v>
      </c>
    </row>
    <row r="57" spans="1:5" ht="102">
      <c r="A57" t="s">
        <v>58</v>
      </c>
      <c r="E57" s="39" t="s">
        <v>596</v>
      </c>
    </row>
    <row r="58" spans="1:16" ht="12.75">
      <c r="A58" t="s">
        <v>49</v>
      </c>
      <c s="34" t="s">
        <v>108</v>
      </c>
      <c s="34" t="s">
        <v>597</v>
      </c>
      <c s="35" t="s">
        <v>47</v>
      </c>
      <c s="6" t="s">
        <v>598</v>
      </c>
      <c s="36" t="s">
        <v>62</v>
      </c>
      <c s="37">
        <v>30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82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57</v>
      </c>
    </row>
    <row r="61" spans="1:5" ht="12.75">
      <c r="A61" t="s">
        <v>58</v>
      </c>
      <c r="E61" s="39" t="s">
        <v>83</v>
      </c>
    </row>
    <row r="62" spans="1:16" ht="12.75">
      <c r="A62" t="s">
        <v>49</v>
      </c>
      <c s="34" t="s">
        <v>115</v>
      </c>
      <c s="34" t="s">
        <v>599</v>
      </c>
      <c s="35" t="s">
        <v>47</v>
      </c>
      <c s="6" t="s">
        <v>600</v>
      </c>
      <c s="36" t="s">
        <v>62</v>
      </c>
      <c s="37">
        <v>6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57</v>
      </c>
    </row>
    <row r="65" spans="1:5" ht="102">
      <c r="A65" t="s">
        <v>58</v>
      </c>
      <c r="E65" s="39" t="s">
        <v>596</v>
      </c>
    </row>
    <row r="66" spans="1:16" ht="12.75">
      <c r="A66" t="s">
        <v>49</v>
      </c>
      <c s="34" t="s">
        <v>121</v>
      </c>
      <c s="34" t="s">
        <v>601</v>
      </c>
      <c s="35" t="s">
        <v>47</v>
      </c>
      <c s="6" t="s">
        <v>602</v>
      </c>
      <c s="36" t="s">
        <v>62</v>
      </c>
      <c s="37">
        <v>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82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57</v>
      </c>
    </row>
    <row r="69" spans="1:5" ht="12.75">
      <c r="A69" t="s">
        <v>58</v>
      </c>
      <c r="E69" s="39" t="s">
        <v>83</v>
      </c>
    </row>
    <row r="70" spans="1:16" ht="12.75">
      <c r="A70" t="s">
        <v>49</v>
      </c>
      <c s="34" t="s">
        <v>125</v>
      </c>
      <c s="34" t="s">
        <v>603</v>
      </c>
      <c s="35" t="s">
        <v>47</v>
      </c>
      <c s="6" t="s">
        <v>604</v>
      </c>
      <c s="36" t="s">
        <v>62</v>
      </c>
      <c s="37">
        <v>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55</v>
      </c>
    </row>
    <row r="72" spans="1:5" ht="12.75">
      <c r="A72" s="35" t="s">
        <v>56</v>
      </c>
      <c r="E72" s="40" t="s">
        <v>57</v>
      </c>
    </row>
    <row r="73" spans="1:5" ht="102">
      <c r="A73" t="s">
        <v>58</v>
      </c>
      <c r="E73" s="39" t="s">
        <v>596</v>
      </c>
    </row>
    <row r="74" spans="1:16" ht="12.75">
      <c r="A74" t="s">
        <v>49</v>
      </c>
      <c s="34" t="s">
        <v>128</v>
      </c>
      <c s="34" t="s">
        <v>605</v>
      </c>
      <c s="35" t="s">
        <v>47</v>
      </c>
      <c s="6" t="s">
        <v>606</v>
      </c>
      <c s="36" t="s">
        <v>62</v>
      </c>
      <c s="37">
        <v>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82</v>
      </c>
      <c>
        <f>(M74*21)/100</f>
      </c>
      <c t="s">
        <v>27</v>
      </c>
    </row>
    <row r="75" spans="1:5" ht="12.75">
      <c r="A75" s="35" t="s">
        <v>54</v>
      </c>
      <c r="E75" s="39" t="s">
        <v>55</v>
      </c>
    </row>
    <row r="76" spans="1:5" ht="12.75">
      <c r="A76" s="35" t="s">
        <v>56</v>
      </c>
      <c r="E76" s="40" t="s">
        <v>57</v>
      </c>
    </row>
    <row r="77" spans="1:5" ht="12.75">
      <c r="A77" t="s">
        <v>58</v>
      </c>
      <c r="E77" s="39" t="s">
        <v>83</v>
      </c>
    </row>
    <row r="78" spans="1:16" ht="12.75">
      <c r="A78" t="s">
        <v>49</v>
      </c>
      <c s="34" t="s">
        <v>131</v>
      </c>
      <c s="34" t="s">
        <v>607</v>
      </c>
      <c s="35" t="s">
        <v>47</v>
      </c>
      <c s="6" t="s">
        <v>608</v>
      </c>
      <c s="36" t="s">
        <v>609</v>
      </c>
      <c s="37">
        <v>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55</v>
      </c>
    </row>
    <row r="80" spans="1:5" ht="12.75">
      <c r="A80" s="35" t="s">
        <v>56</v>
      </c>
      <c r="E80" s="40" t="s">
        <v>57</v>
      </c>
    </row>
    <row r="81" spans="1:5" ht="76.5">
      <c r="A81" t="s">
        <v>58</v>
      </c>
      <c r="E81" s="39" t="s">
        <v>610</v>
      </c>
    </row>
    <row r="82" spans="1:16" ht="12.75">
      <c r="A82" t="s">
        <v>49</v>
      </c>
      <c s="34" t="s">
        <v>134</v>
      </c>
      <c s="34" t="s">
        <v>611</v>
      </c>
      <c s="35" t="s">
        <v>47</v>
      </c>
      <c s="6" t="s">
        <v>612</v>
      </c>
      <c s="36" t="s">
        <v>81</v>
      </c>
      <c s="37">
        <v>5808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55</v>
      </c>
    </row>
    <row r="84" spans="1:5" ht="12.75">
      <c r="A84" s="35" t="s">
        <v>56</v>
      </c>
      <c r="E84" s="40" t="s">
        <v>57</v>
      </c>
    </row>
    <row r="85" spans="1:5" ht="76.5">
      <c r="A85" t="s">
        <v>58</v>
      </c>
      <c r="E85" s="39" t="s">
        <v>613</v>
      </c>
    </row>
    <row r="86" spans="1:16" ht="12.75">
      <c r="A86" t="s">
        <v>49</v>
      </c>
      <c s="34" t="s">
        <v>137</v>
      </c>
      <c s="34" t="s">
        <v>226</v>
      </c>
      <c s="35" t="s">
        <v>47</v>
      </c>
      <c s="6" t="s">
        <v>614</v>
      </c>
      <c s="36" t="s">
        <v>66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55</v>
      </c>
    </row>
    <row r="88" spans="1:5" ht="12.75">
      <c r="A88" s="35" t="s">
        <v>56</v>
      </c>
      <c r="E88" s="40" t="s">
        <v>57</v>
      </c>
    </row>
    <row r="89" spans="1:5" ht="25.5">
      <c r="A89" t="s">
        <v>58</v>
      </c>
      <c r="E89" s="39" t="s">
        <v>615</v>
      </c>
    </row>
    <row r="90" spans="1:13" ht="12.75">
      <c r="A90" t="s">
        <v>46</v>
      </c>
      <c r="C90" s="31" t="s">
        <v>20</v>
      </c>
      <c r="E90" s="33" t="s">
        <v>405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49</v>
      </c>
      <c s="34" t="s">
        <v>140</v>
      </c>
      <c s="34" t="s">
        <v>407</v>
      </c>
      <c s="35" t="s">
        <v>47</v>
      </c>
      <c s="6" t="s">
        <v>408</v>
      </c>
      <c s="36" t="s">
        <v>208</v>
      </c>
      <c s="37">
        <v>48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57</v>
      </c>
    </row>
    <row r="94" spans="1:5" ht="12.75">
      <c r="A94" t="s">
        <v>58</v>
      </c>
      <c r="E94" s="39" t="s">
        <v>409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616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616</v>
      </c>
      <c r="E4" s="26" t="s">
        <v>617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620</v>
      </c>
      <c r="E8" s="30" t="s">
        <v>619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621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622</v>
      </c>
      <c s="35" t="s">
        <v>47</v>
      </c>
      <c s="6" t="s">
        <v>623</v>
      </c>
      <c s="36" t="s">
        <v>66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624</v>
      </c>
    </row>
    <row r="12" spans="1:5" ht="12.75">
      <c r="A12" s="35" t="s">
        <v>56</v>
      </c>
      <c r="E12" s="40" t="s">
        <v>625</v>
      </c>
    </row>
    <row r="13" spans="1:5" ht="89.25">
      <c r="A13" t="s">
        <v>58</v>
      </c>
      <c r="E13" s="39" t="s">
        <v>626</v>
      </c>
    </row>
    <row r="14" spans="1:16" ht="12.75">
      <c r="A14" t="s">
        <v>49</v>
      </c>
      <c s="34" t="s">
        <v>27</v>
      </c>
      <c s="34" t="s">
        <v>627</v>
      </c>
      <c s="35" t="s">
        <v>47</v>
      </c>
      <c s="6" t="s">
        <v>628</v>
      </c>
      <c s="36" t="s">
        <v>66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629</v>
      </c>
    </row>
    <row r="16" spans="1:5" ht="12.75">
      <c r="A16" s="35" t="s">
        <v>56</v>
      </c>
      <c r="E16" s="40" t="s">
        <v>625</v>
      </c>
    </row>
    <row r="17" spans="1:5" ht="102">
      <c r="A17" t="s">
        <v>58</v>
      </c>
      <c r="E17" s="39" t="s">
        <v>630</v>
      </c>
    </row>
    <row r="18" spans="1:16" ht="12.75">
      <c r="A18" t="s">
        <v>49</v>
      </c>
      <c s="34" t="s">
        <v>26</v>
      </c>
      <c s="34" t="s">
        <v>631</v>
      </c>
      <c s="35" t="s">
        <v>47</v>
      </c>
      <c s="6" t="s">
        <v>632</v>
      </c>
      <c s="36" t="s">
        <v>66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633</v>
      </c>
    </row>
    <row r="20" spans="1:5" ht="12.75">
      <c r="A20" s="35" t="s">
        <v>56</v>
      </c>
      <c r="E20" s="40" t="s">
        <v>625</v>
      </c>
    </row>
    <row r="21" spans="1:5" ht="38.25">
      <c r="A21" t="s">
        <v>58</v>
      </c>
      <c r="E21" s="39" t="s">
        <v>634</v>
      </c>
    </row>
    <row r="22" spans="1:13" ht="12.75">
      <c r="A22" t="s">
        <v>46</v>
      </c>
      <c r="C22" s="31" t="s">
        <v>27</v>
      </c>
      <c r="E22" s="33" t="s">
        <v>405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68</v>
      </c>
      <c s="34" t="s">
        <v>635</v>
      </c>
      <c s="35" t="s">
        <v>47</v>
      </c>
      <c s="6" t="s">
        <v>636</v>
      </c>
      <c s="36" t="s">
        <v>66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637</v>
      </c>
    </row>
    <row r="25" spans="1:5" ht="12.75">
      <c r="A25" s="35" t="s">
        <v>56</v>
      </c>
      <c r="E25" s="40" t="s">
        <v>625</v>
      </c>
    </row>
    <row r="26" spans="1:5" ht="89.25">
      <c r="A26" t="s">
        <v>58</v>
      </c>
      <c r="E26" s="39" t="s">
        <v>638</v>
      </c>
    </row>
    <row r="27" spans="1:16" ht="12.75">
      <c r="A27" t="s">
        <v>49</v>
      </c>
      <c s="34" t="s">
        <v>74</v>
      </c>
      <c s="34" t="s">
        <v>639</v>
      </c>
      <c s="35" t="s">
        <v>47</v>
      </c>
      <c s="6" t="s">
        <v>640</v>
      </c>
      <c s="36" t="s">
        <v>66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641</v>
      </c>
    </row>
    <row r="29" spans="1:5" ht="12.75">
      <c r="A29" s="35" t="s">
        <v>56</v>
      </c>
      <c r="E29" s="40" t="s">
        <v>625</v>
      </c>
    </row>
    <row r="30" spans="1:5" ht="76.5">
      <c r="A30" t="s">
        <v>58</v>
      </c>
      <c r="E30" s="39" t="s">
        <v>642</v>
      </c>
    </row>
    <row r="31" spans="1:16" ht="12.75">
      <c r="A31" t="s">
        <v>49</v>
      </c>
      <c s="34" t="s">
        <v>78</v>
      </c>
      <c s="34" t="s">
        <v>643</v>
      </c>
      <c s="35" t="s">
        <v>47</v>
      </c>
      <c s="6" t="s">
        <v>644</v>
      </c>
      <c s="36" t="s">
        <v>62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645</v>
      </c>
    </row>
    <row r="34" spans="1:5" ht="12.75">
      <c r="A34" t="s">
        <v>58</v>
      </c>
      <c r="E34" s="39" t="s">
        <v>646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2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647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647</v>
      </c>
      <c r="E4" s="26" t="s">
        <v>648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COUNTIFS(L8:L120,"=0",A8:A120,"P")+COUNTIFS(L8:L120,"",A8:A120,"P")+SUM(Q8:Q120)</f>
      </c>
    </row>
    <row r="8" spans="1:13" ht="12.75">
      <c r="A8" t="s">
        <v>44</v>
      </c>
      <c r="C8" s="28" t="s">
        <v>651</v>
      </c>
      <c r="E8" s="30" t="s">
        <v>650</v>
      </c>
      <c r="J8" s="29">
        <f>0+J9+J30+J39</f>
      </c>
      <c s="29">
        <f>0+K9+K30+K39</f>
      </c>
      <c s="29">
        <f>0+L9+L30+L39</f>
      </c>
      <c s="29">
        <f>0+M9+M30+M39</f>
      </c>
    </row>
    <row r="9" spans="1:13" ht="12.75">
      <c r="A9" t="s">
        <v>46</v>
      </c>
      <c r="C9" s="31" t="s">
        <v>74</v>
      </c>
      <c r="E9" s="33" t="s">
        <v>652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47</v>
      </c>
      <c s="34" t="s">
        <v>653</v>
      </c>
      <c s="35" t="s">
        <v>47</v>
      </c>
      <c s="6" t="s">
        <v>654</v>
      </c>
      <c s="36" t="s">
        <v>71</v>
      </c>
      <c s="37">
        <v>28.7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57</v>
      </c>
    </row>
    <row r="13" spans="1:5" ht="38.25">
      <c r="A13" t="s">
        <v>58</v>
      </c>
      <c r="E13" s="39" t="s">
        <v>655</v>
      </c>
    </row>
    <row r="14" spans="1:16" ht="12.75">
      <c r="A14" t="s">
        <v>49</v>
      </c>
      <c s="34" t="s">
        <v>27</v>
      </c>
      <c s="34" t="s">
        <v>656</v>
      </c>
      <c s="35" t="s">
        <v>47</v>
      </c>
      <c s="6" t="s">
        <v>657</v>
      </c>
      <c s="36" t="s">
        <v>71</v>
      </c>
      <c s="37">
        <v>9.2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57</v>
      </c>
    </row>
    <row r="17" spans="1:5" ht="51">
      <c r="A17" t="s">
        <v>58</v>
      </c>
      <c r="E17" s="39" t="s">
        <v>658</v>
      </c>
    </row>
    <row r="18" spans="1:16" ht="12.75">
      <c r="A18" t="s">
        <v>49</v>
      </c>
      <c s="34" t="s">
        <v>26</v>
      </c>
      <c s="34" t="s">
        <v>659</v>
      </c>
      <c s="35" t="s">
        <v>47</v>
      </c>
      <c s="6" t="s">
        <v>660</v>
      </c>
      <c s="36" t="s">
        <v>99</v>
      </c>
      <c s="37">
        <v>92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661</v>
      </c>
    </row>
    <row r="21" spans="1:5" ht="38.25">
      <c r="A21" t="s">
        <v>58</v>
      </c>
      <c r="E21" s="39" t="s">
        <v>662</v>
      </c>
    </row>
    <row r="22" spans="1:16" ht="12.75">
      <c r="A22" t="s">
        <v>49</v>
      </c>
      <c s="34" t="s">
        <v>68</v>
      </c>
      <c s="34" t="s">
        <v>663</v>
      </c>
      <c s="35" t="s">
        <v>47</v>
      </c>
      <c s="6" t="s">
        <v>664</v>
      </c>
      <c s="36" t="s">
        <v>81</v>
      </c>
      <c s="37">
        <v>10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82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661</v>
      </c>
    </row>
    <row r="25" spans="1:5" ht="12.75">
      <c r="A25" t="s">
        <v>58</v>
      </c>
      <c r="E25" s="39" t="s">
        <v>83</v>
      </c>
    </row>
    <row r="26" spans="1:16" ht="12.75">
      <c r="A26" t="s">
        <v>49</v>
      </c>
      <c s="34" t="s">
        <v>68</v>
      </c>
      <c s="34" t="s">
        <v>665</v>
      </c>
      <c s="35" t="s">
        <v>47</v>
      </c>
      <c s="6" t="s">
        <v>666</v>
      </c>
      <c s="36" t="s">
        <v>81</v>
      </c>
      <c s="37">
        <v>10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82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661</v>
      </c>
    </row>
    <row r="29" spans="1:5" ht="12.75">
      <c r="A29" t="s">
        <v>58</v>
      </c>
      <c r="E29" s="39" t="s">
        <v>83</v>
      </c>
    </row>
    <row r="30" spans="1:13" ht="12.75">
      <c r="A30" t="s">
        <v>46</v>
      </c>
      <c r="C30" s="31" t="s">
        <v>20</v>
      </c>
      <c r="E30" s="33" t="s">
        <v>405</v>
      </c>
      <c r="J30" s="32">
        <f>0</f>
      </c>
      <c s="32">
        <f>0</f>
      </c>
      <c s="32">
        <f>0+L31+L35</f>
      </c>
      <c s="32">
        <f>0+M31+M35</f>
      </c>
    </row>
    <row r="31" spans="1:16" ht="12.75">
      <c r="A31" t="s">
        <v>49</v>
      </c>
      <c s="34" t="s">
        <v>159</v>
      </c>
      <c s="34" t="s">
        <v>667</v>
      </c>
      <c s="35" t="s">
        <v>47</v>
      </c>
      <c s="6" t="s">
        <v>668</v>
      </c>
      <c s="36" t="s">
        <v>62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57</v>
      </c>
    </row>
    <row r="34" spans="1:5" ht="25.5">
      <c r="A34" t="s">
        <v>58</v>
      </c>
      <c r="E34" s="39" t="s">
        <v>669</v>
      </c>
    </row>
    <row r="35" spans="1:16" ht="12.75">
      <c r="A35" t="s">
        <v>49</v>
      </c>
      <c s="34" t="s">
        <v>162</v>
      </c>
      <c s="34" t="s">
        <v>431</v>
      </c>
      <c s="35" t="s">
        <v>47</v>
      </c>
      <c s="6" t="s">
        <v>432</v>
      </c>
      <c s="36" t="s">
        <v>208</v>
      </c>
      <c s="37">
        <v>24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57</v>
      </c>
    </row>
    <row r="38" spans="1:5" ht="38.25">
      <c r="A38" t="s">
        <v>58</v>
      </c>
      <c r="E38" s="39" t="s">
        <v>433</v>
      </c>
    </row>
    <row r="39" spans="1:13" ht="12.75">
      <c r="A39" t="s">
        <v>46</v>
      </c>
      <c r="C39" s="31" t="s">
        <v>670</v>
      </c>
      <c r="E39" s="33" t="s">
        <v>671</v>
      </c>
      <c r="J39" s="32">
        <f>0</f>
      </c>
      <c s="32">
        <f>0</f>
      </c>
      <c s="32">
        <f>0+L40+L44+L48+L52+L56+L60+L64+L68+L72+L76+L80+L84+L88+L92+L96+L100+L104+L108+L112+L116+L120</f>
      </c>
      <c s="32">
        <f>0+M40+M44+M48+M52+M56+M60+M64+M68+M72+M76+M80+M84+M88+M92+M96+M100+M104+M108+M112+M116+M120</f>
      </c>
    </row>
    <row r="40" spans="1:16" ht="12.75">
      <c r="A40" t="s">
        <v>49</v>
      </c>
      <c s="34" t="s">
        <v>74</v>
      </c>
      <c s="34" t="s">
        <v>672</v>
      </c>
      <c s="35" t="s">
        <v>47</v>
      </c>
      <c s="6" t="s">
        <v>673</v>
      </c>
      <c s="36" t="s">
        <v>81</v>
      </c>
      <c s="37">
        <v>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82</v>
      </c>
      <c>
        <f>(M40*21)/100</f>
      </c>
      <c t="s">
        <v>27</v>
      </c>
    </row>
    <row r="41" spans="1:5" ht="12.75">
      <c r="A41" s="35" t="s">
        <v>54</v>
      </c>
      <c r="E41" s="39" t="s">
        <v>55</v>
      </c>
    </row>
    <row r="42" spans="1:5" ht="12.75">
      <c r="A42" s="35" t="s">
        <v>56</v>
      </c>
      <c r="E42" s="40" t="s">
        <v>661</v>
      </c>
    </row>
    <row r="43" spans="1:5" ht="12.75">
      <c r="A43" t="s">
        <v>58</v>
      </c>
      <c r="E43" s="39" t="s">
        <v>83</v>
      </c>
    </row>
    <row r="44" spans="1:16" ht="12.75">
      <c r="A44" t="s">
        <v>49</v>
      </c>
      <c s="34" t="s">
        <v>78</v>
      </c>
      <c s="34" t="s">
        <v>674</v>
      </c>
      <c s="35" t="s">
        <v>47</v>
      </c>
      <c s="6" t="s">
        <v>675</v>
      </c>
      <c s="36" t="s">
        <v>81</v>
      </c>
      <c s="37">
        <v>8.5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12.75">
      <c r="A45" s="35" t="s">
        <v>54</v>
      </c>
      <c r="E45" s="39" t="s">
        <v>55</v>
      </c>
    </row>
    <row r="46" spans="1:5" ht="12.75">
      <c r="A46" s="35" t="s">
        <v>56</v>
      </c>
      <c r="E46" s="40" t="s">
        <v>661</v>
      </c>
    </row>
    <row r="47" spans="1:5" ht="38.25">
      <c r="A47" t="s">
        <v>58</v>
      </c>
      <c r="E47" s="39" t="s">
        <v>676</v>
      </c>
    </row>
    <row r="48" spans="1:16" ht="12.75">
      <c r="A48" t="s">
        <v>49</v>
      </c>
      <c s="34" t="s">
        <v>84</v>
      </c>
      <c s="34" t="s">
        <v>677</v>
      </c>
      <c s="35" t="s">
        <v>47</v>
      </c>
      <c s="6" t="s">
        <v>678</v>
      </c>
      <c s="36" t="s">
        <v>62</v>
      </c>
      <c s="37">
        <v>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55</v>
      </c>
    </row>
    <row r="50" spans="1:5" ht="12.75">
      <c r="A50" s="35" t="s">
        <v>56</v>
      </c>
      <c r="E50" s="40" t="s">
        <v>57</v>
      </c>
    </row>
    <row r="51" spans="1:5" ht="25.5">
      <c r="A51" t="s">
        <v>58</v>
      </c>
      <c r="E51" s="39" t="s">
        <v>679</v>
      </c>
    </row>
    <row r="52" spans="1:16" ht="12.75">
      <c r="A52" t="s">
        <v>49</v>
      </c>
      <c s="34" t="s">
        <v>88</v>
      </c>
      <c s="34" t="s">
        <v>680</v>
      </c>
      <c s="35" t="s">
        <v>47</v>
      </c>
      <c s="6" t="s">
        <v>681</v>
      </c>
      <c s="36" t="s">
        <v>62</v>
      </c>
      <c s="37">
        <v>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82</v>
      </c>
      <c>
        <f>(M52*21)/100</f>
      </c>
      <c t="s">
        <v>27</v>
      </c>
    </row>
    <row r="53" spans="1:5" ht="12.75">
      <c r="A53" s="35" t="s">
        <v>54</v>
      </c>
      <c r="E53" s="39" t="s">
        <v>55</v>
      </c>
    </row>
    <row r="54" spans="1:5" ht="12.75">
      <c r="A54" s="35" t="s">
        <v>56</v>
      </c>
      <c r="E54" s="40" t="s">
        <v>661</v>
      </c>
    </row>
    <row r="55" spans="1:5" ht="12.75">
      <c r="A55" t="s">
        <v>58</v>
      </c>
      <c r="E55" s="39" t="s">
        <v>83</v>
      </c>
    </row>
    <row r="56" spans="1:16" ht="25.5">
      <c r="A56" t="s">
        <v>49</v>
      </c>
      <c s="34" t="s">
        <v>91</v>
      </c>
      <c s="34" t="s">
        <v>682</v>
      </c>
      <c s="35" t="s">
        <v>47</v>
      </c>
      <c s="6" t="s">
        <v>683</v>
      </c>
      <c s="36" t="s">
        <v>99</v>
      </c>
      <c s="37">
        <v>67.74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12.75">
      <c r="A57" s="35" t="s">
        <v>54</v>
      </c>
      <c r="E57" s="39" t="s">
        <v>55</v>
      </c>
    </row>
    <row r="58" spans="1:5" ht="12.75">
      <c r="A58" s="35" t="s">
        <v>56</v>
      </c>
      <c r="E58" s="40" t="s">
        <v>57</v>
      </c>
    </row>
    <row r="59" spans="1:5" ht="127.5">
      <c r="A59" t="s">
        <v>58</v>
      </c>
      <c r="E59" s="39" t="s">
        <v>684</v>
      </c>
    </row>
    <row r="60" spans="1:16" ht="12.75">
      <c r="A60" t="s">
        <v>49</v>
      </c>
      <c s="34" t="s">
        <v>96</v>
      </c>
      <c s="34" t="s">
        <v>685</v>
      </c>
      <c s="35" t="s">
        <v>47</v>
      </c>
      <c s="6" t="s">
        <v>686</v>
      </c>
      <c s="36" t="s">
        <v>71</v>
      </c>
      <c s="37">
        <v>1.66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12.75">
      <c r="A61" s="35" t="s">
        <v>54</v>
      </c>
      <c r="E61" s="39" t="s">
        <v>55</v>
      </c>
    </row>
    <row r="62" spans="1:5" ht="12.75">
      <c r="A62" s="35" t="s">
        <v>56</v>
      </c>
      <c r="E62" s="40" t="s">
        <v>57</v>
      </c>
    </row>
    <row r="63" spans="1:5" ht="51">
      <c r="A63" t="s">
        <v>58</v>
      </c>
      <c r="E63" s="39" t="s">
        <v>687</v>
      </c>
    </row>
    <row r="64" spans="1:16" ht="12.75">
      <c r="A64" t="s">
        <v>49</v>
      </c>
      <c s="34" t="s">
        <v>101</v>
      </c>
      <c s="34" t="s">
        <v>688</v>
      </c>
      <c s="35" t="s">
        <v>47</v>
      </c>
      <c s="6" t="s">
        <v>689</v>
      </c>
      <c s="36" t="s">
        <v>71</v>
      </c>
      <c s="37">
        <v>2.4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661</v>
      </c>
    </row>
    <row r="67" spans="1:5" ht="38.25">
      <c r="A67" t="s">
        <v>58</v>
      </c>
      <c r="E67" s="39" t="s">
        <v>690</v>
      </c>
    </row>
    <row r="68" spans="1:16" ht="12.75">
      <c r="A68" t="s">
        <v>49</v>
      </c>
      <c s="34" t="s">
        <v>105</v>
      </c>
      <c s="34" t="s">
        <v>691</v>
      </c>
      <c s="35" t="s">
        <v>47</v>
      </c>
      <c s="6" t="s">
        <v>692</v>
      </c>
      <c s="36" t="s">
        <v>99</v>
      </c>
      <c s="37">
        <v>72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27</v>
      </c>
    </row>
    <row r="69" spans="1:5" ht="12.75">
      <c r="A69" s="35" t="s">
        <v>54</v>
      </c>
      <c r="E69" s="39" t="s">
        <v>55</v>
      </c>
    </row>
    <row r="70" spans="1:5" ht="12.75">
      <c r="A70" s="35" t="s">
        <v>56</v>
      </c>
      <c r="E70" s="40" t="s">
        <v>661</v>
      </c>
    </row>
    <row r="71" spans="1:5" ht="12.75">
      <c r="A71" t="s">
        <v>58</v>
      </c>
      <c r="E71" s="39" t="s">
        <v>693</v>
      </c>
    </row>
    <row r="72" spans="1:16" ht="12.75">
      <c r="A72" t="s">
        <v>49</v>
      </c>
      <c s="34" t="s">
        <v>108</v>
      </c>
      <c s="34" t="s">
        <v>694</v>
      </c>
      <c s="35" t="s">
        <v>47</v>
      </c>
      <c s="6" t="s">
        <v>695</v>
      </c>
      <c s="36" t="s">
        <v>99</v>
      </c>
      <c s="37">
        <v>57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27</v>
      </c>
    </row>
    <row r="73" spans="1:5" ht="12.75">
      <c r="A73" s="35" t="s">
        <v>54</v>
      </c>
      <c r="E73" s="39" t="s">
        <v>55</v>
      </c>
    </row>
    <row r="74" spans="1:5" ht="12.75">
      <c r="A74" s="35" t="s">
        <v>56</v>
      </c>
      <c r="E74" s="40" t="s">
        <v>57</v>
      </c>
    </row>
    <row r="75" spans="1:5" ht="12.75">
      <c r="A75" t="s">
        <v>58</v>
      </c>
      <c r="E75" s="39" t="s">
        <v>693</v>
      </c>
    </row>
    <row r="76" spans="1:16" ht="12.75">
      <c r="A76" t="s">
        <v>49</v>
      </c>
      <c s="34" t="s">
        <v>115</v>
      </c>
      <c s="34" t="s">
        <v>696</v>
      </c>
      <c s="35" t="s">
        <v>47</v>
      </c>
      <c s="6" t="s">
        <v>697</v>
      </c>
      <c s="36" t="s">
        <v>99</v>
      </c>
      <c s="37">
        <v>57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82</v>
      </c>
      <c>
        <f>(M76*21)/100</f>
      </c>
      <c t="s">
        <v>27</v>
      </c>
    </row>
    <row r="77" spans="1:5" ht="12.75">
      <c r="A77" s="35" t="s">
        <v>54</v>
      </c>
      <c r="E77" s="39" t="s">
        <v>55</v>
      </c>
    </row>
    <row r="78" spans="1:5" ht="12.75">
      <c r="A78" s="35" t="s">
        <v>56</v>
      </c>
      <c r="E78" s="40" t="s">
        <v>57</v>
      </c>
    </row>
    <row r="79" spans="1:5" ht="12.75">
      <c r="A79" t="s">
        <v>58</v>
      </c>
      <c r="E79" s="39" t="s">
        <v>83</v>
      </c>
    </row>
    <row r="80" spans="1:16" ht="12.75">
      <c r="A80" t="s">
        <v>49</v>
      </c>
      <c s="34" t="s">
        <v>121</v>
      </c>
      <c s="34" t="s">
        <v>698</v>
      </c>
      <c s="35" t="s">
        <v>47</v>
      </c>
      <c s="6" t="s">
        <v>699</v>
      </c>
      <c s="36" t="s">
        <v>71</v>
      </c>
      <c s="37">
        <v>1.2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27</v>
      </c>
    </row>
    <row r="81" spans="1:5" ht="12.75">
      <c r="A81" s="35" t="s">
        <v>54</v>
      </c>
      <c r="E81" s="39" t="s">
        <v>55</v>
      </c>
    </row>
    <row r="82" spans="1:5" ht="12.75">
      <c r="A82" s="35" t="s">
        <v>56</v>
      </c>
      <c r="E82" s="40" t="s">
        <v>661</v>
      </c>
    </row>
    <row r="83" spans="1:5" ht="63.75">
      <c r="A83" t="s">
        <v>58</v>
      </c>
      <c r="E83" s="39" t="s">
        <v>700</v>
      </c>
    </row>
    <row r="84" spans="1:16" ht="12.75">
      <c r="A84" t="s">
        <v>49</v>
      </c>
      <c s="34" t="s">
        <v>125</v>
      </c>
      <c s="34" t="s">
        <v>701</v>
      </c>
      <c s="35" t="s">
        <v>47</v>
      </c>
      <c s="6" t="s">
        <v>702</v>
      </c>
      <c s="36" t="s">
        <v>71</v>
      </c>
      <c s="37">
        <v>1.1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27</v>
      </c>
    </row>
    <row r="85" spans="1:5" ht="12.75">
      <c r="A85" s="35" t="s">
        <v>54</v>
      </c>
      <c r="E85" s="39" t="s">
        <v>55</v>
      </c>
    </row>
    <row r="86" spans="1:5" ht="12.75">
      <c r="A86" s="35" t="s">
        <v>56</v>
      </c>
      <c r="E86" s="40" t="s">
        <v>57</v>
      </c>
    </row>
    <row r="87" spans="1:5" ht="51">
      <c r="A87" t="s">
        <v>58</v>
      </c>
      <c r="E87" s="39" t="s">
        <v>687</v>
      </c>
    </row>
    <row r="88" spans="1:16" ht="12.75">
      <c r="A88" t="s">
        <v>49</v>
      </c>
      <c s="34" t="s">
        <v>128</v>
      </c>
      <c s="34" t="s">
        <v>703</v>
      </c>
      <c s="35" t="s">
        <v>47</v>
      </c>
      <c s="6" t="s">
        <v>704</v>
      </c>
      <c s="36" t="s">
        <v>71</v>
      </c>
      <c s="37">
        <v>0.9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27</v>
      </c>
    </row>
    <row r="89" spans="1:5" ht="12.75">
      <c r="A89" s="35" t="s">
        <v>54</v>
      </c>
      <c r="E89" s="39" t="s">
        <v>55</v>
      </c>
    </row>
    <row r="90" spans="1:5" ht="12.75">
      <c r="A90" s="35" t="s">
        <v>56</v>
      </c>
      <c r="E90" s="40" t="s">
        <v>57</v>
      </c>
    </row>
    <row r="91" spans="1:5" ht="51">
      <c r="A91" t="s">
        <v>58</v>
      </c>
      <c r="E91" s="39" t="s">
        <v>687</v>
      </c>
    </row>
    <row r="92" spans="1:16" ht="25.5">
      <c r="A92" t="s">
        <v>49</v>
      </c>
      <c s="34" t="s">
        <v>131</v>
      </c>
      <c s="34" t="s">
        <v>705</v>
      </c>
      <c s="35" t="s">
        <v>47</v>
      </c>
      <c s="6" t="s">
        <v>706</v>
      </c>
      <c s="36" t="s">
        <v>71</v>
      </c>
      <c s="37">
        <v>2.2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27</v>
      </c>
    </row>
    <row r="93" spans="1:5" ht="12.75">
      <c r="A93" s="35" t="s">
        <v>54</v>
      </c>
      <c r="E93" s="39" t="s">
        <v>55</v>
      </c>
    </row>
    <row r="94" spans="1:5" ht="12.75">
      <c r="A94" s="35" t="s">
        <v>56</v>
      </c>
      <c r="E94" s="40" t="s">
        <v>57</v>
      </c>
    </row>
    <row r="95" spans="1:5" ht="51">
      <c r="A95" t="s">
        <v>58</v>
      </c>
      <c r="E95" s="39" t="s">
        <v>707</v>
      </c>
    </row>
    <row r="96" spans="1:16" ht="12.75">
      <c r="A96" t="s">
        <v>49</v>
      </c>
      <c s="34" t="s">
        <v>134</v>
      </c>
      <c s="34" t="s">
        <v>708</v>
      </c>
      <c s="35" t="s">
        <v>47</v>
      </c>
      <c s="6" t="s">
        <v>709</v>
      </c>
      <c s="36" t="s">
        <v>71</v>
      </c>
      <c s="37">
        <v>34.55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53</v>
      </c>
      <c>
        <f>(M96*21)/100</f>
      </c>
      <c t="s">
        <v>27</v>
      </c>
    </row>
    <row r="97" spans="1:5" ht="12.75">
      <c r="A97" s="35" t="s">
        <v>54</v>
      </c>
      <c r="E97" s="39" t="s">
        <v>55</v>
      </c>
    </row>
    <row r="98" spans="1:5" ht="12.75">
      <c r="A98" s="35" t="s">
        <v>56</v>
      </c>
      <c r="E98" s="40" t="s">
        <v>57</v>
      </c>
    </row>
    <row r="99" spans="1:5" ht="369.75">
      <c r="A99" t="s">
        <v>58</v>
      </c>
      <c r="E99" s="39" t="s">
        <v>710</v>
      </c>
    </row>
    <row r="100" spans="1:16" ht="12.75">
      <c r="A100" t="s">
        <v>49</v>
      </c>
      <c s="34" t="s">
        <v>137</v>
      </c>
      <c s="34" t="s">
        <v>69</v>
      </c>
      <c s="35" t="s">
        <v>47</v>
      </c>
      <c s="6" t="s">
        <v>70</v>
      </c>
      <c s="36" t="s">
        <v>71</v>
      </c>
      <c s="37">
        <v>13.94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53</v>
      </c>
      <c>
        <f>(M100*21)/100</f>
      </c>
      <c t="s">
        <v>27</v>
      </c>
    </row>
    <row r="101" spans="1:5" ht="12.75">
      <c r="A101" s="35" t="s">
        <v>54</v>
      </c>
      <c r="E101" s="39" t="s">
        <v>55</v>
      </c>
    </row>
    <row r="102" spans="1:5" ht="12.75">
      <c r="A102" s="35" t="s">
        <v>56</v>
      </c>
      <c r="E102" s="40" t="s">
        <v>57</v>
      </c>
    </row>
    <row r="103" spans="1:5" ht="216.75">
      <c r="A103" t="s">
        <v>58</v>
      </c>
      <c r="E103" s="39" t="s">
        <v>73</v>
      </c>
    </row>
    <row r="104" spans="1:16" ht="12.75">
      <c r="A104" t="s">
        <v>49</v>
      </c>
      <c s="34" t="s">
        <v>140</v>
      </c>
      <c s="34" t="s">
        <v>92</v>
      </c>
      <c s="35" t="s">
        <v>47</v>
      </c>
      <c s="6" t="s">
        <v>93</v>
      </c>
      <c s="36" t="s">
        <v>71</v>
      </c>
      <c s="37">
        <v>1.2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53</v>
      </c>
      <c>
        <f>(M104*21)/100</f>
      </c>
      <c t="s">
        <v>27</v>
      </c>
    </row>
    <row r="105" spans="1:5" ht="12.75">
      <c r="A105" s="35" t="s">
        <v>54</v>
      </c>
      <c r="E105" s="39" t="s">
        <v>55</v>
      </c>
    </row>
    <row r="106" spans="1:5" ht="12.75">
      <c r="A106" s="35" t="s">
        <v>56</v>
      </c>
      <c r="E106" s="40" t="s">
        <v>57</v>
      </c>
    </row>
    <row r="107" spans="1:5" ht="153">
      <c r="A107" t="s">
        <v>58</v>
      </c>
      <c r="E107" s="39" t="s">
        <v>95</v>
      </c>
    </row>
    <row r="108" spans="1:16" ht="12.75">
      <c r="A108" t="s">
        <v>49</v>
      </c>
      <c s="34" t="s">
        <v>143</v>
      </c>
      <c s="34" t="s">
        <v>711</v>
      </c>
      <c s="35" t="s">
        <v>47</v>
      </c>
      <c s="6" t="s">
        <v>712</v>
      </c>
      <c s="36" t="s">
        <v>71</v>
      </c>
      <c s="37">
        <v>2.4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82</v>
      </c>
      <c>
        <f>(M108*21)/100</f>
      </c>
      <c t="s">
        <v>27</v>
      </c>
    </row>
    <row r="109" spans="1:5" ht="12.75">
      <c r="A109" s="35" t="s">
        <v>54</v>
      </c>
      <c r="E109" s="39" t="s">
        <v>55</v>
      </c>
    </row>
    <row r="110" spans="1:5" ht="12.75">
      <c r="A110" s="35" t="s">
        <v>56</v>
      </c>
      <c r="E110" s="40" t="s">
        <v>57</v>
      </c>
    </row>
    <row r="111" spans="1:5" ht="12.75">
      <c r="A111" t="s">
        <v>58</v>
      </c>
      <c r="E111" s="39" t="s">
        <v>83</v>
      </c>
    </row>
    <row r="112" spans="1:16" ht="12.75">
      <c r="A112" t="s">
        <v>49</v>
      </c>
      <c s="34" t="s">
        <v>148</v>
      </c>
      <c s="34" t="s">
        <v>713</v>
      </c>
      <c s="35" t="s">
        <v>47</v>
      </c>
      <c s="6" t="s">
        <v>714</v>
      </c>
      <c s="36" t="s">
        <v>715</v>
      </c>
      <c s="37">
        <v>260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53</v>
      </c>
      <c>
        <f>(M112*21)/100</f>
      </c>
      <c t="s">
        <v>27</v>
      </c>
    </row>
    <row r="113" spans="1:5" ht="12.75">
      <c r="A113" s="35" t="s">
        <v>54</v>
      </c>
      <c r="E113" s="39" t="s">
        <v>55</v>
      </c>
    </row>
    <row r="114" spans="1:5" ht="12.75">
      <c r="A114" s="35" t="s">
        <v>56</v>
      </c>
      <c r="E114" s="40" t="s">
        <v>57</v>
      </c>
    </row>
    <row r="115" spans="1:5" ht="191.25">
      <c r="A115" t="s">
        <v>58</v>
      </c>
      <c r="E115" s="39" t="s">
        <v>716</v>
      </c>
    </row>
    <row r="116" spans="1:16" ht="12.75">
      <c r="A116" t="s">
        <v>49</v>
      </c>
      <c s="34" t="s">
        <v>152</v>
      </c>
      <c s="34" t="s">
        <v>717</v>
      </c>
      <c s="35" t="s">
        <v>47</v>
      </c>
      <c s="6" t="s">
        <v>718</v>
      </c>
      <c s="36" t="s">
        <v>62</v>
      </c>
      <c s="37">
        <v>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53</v>
      </c>
      <c>
        <f>(M116*21)/100</f>
      </c>
      <c t="s">
        <v>27</v>
      </c>
    </row>
    <row r="117" spans="1:5" ht="12.75">
      <c r="A117" s="35" t="s">
        <v>54</v>
      </c>
      <c r="E117" s="39" t="s">
        <v>55</v>
      </c>
    </row>
    <row r="118" spans="1:5" ht="12.75">
      <c r="A118" s="35" t="s">
        <v>56</v>
      </c>
      <c r="E118" s="40" t="s">
        <v>55</v>
      </c>
    </row>
    <row r="119" spans="1:5" ht="38.25">
      <c r="A119" t="s">
        <v>58</v>
      </c>
      <c r="E119" s="39" t="s">
        <v>719</v>
      </c>
    </row>
    <row r="120" spans="1:16" ht="25.5">
      <c r="A120" t="s">
        <v>49</v>
      </c>
      <c s="34" t="s">
        <v>156</v>
      </c>
      <c s="34" t="s">
        <v>109</v>
      </c>
      <c s="35" t="s">
        <v>110</v>
      </c>
      <c s="6" t="s">
        <v>111</v>
      </c>
      <c s="36" t="s">
        <v>112</v>
      </c>
      <c s="37">
        <v>94.58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53</v>
      </c>
      <c>
        <f>(M120*21)/100</f>
      </c>
      <c t="s">
        <v>27</v>
      </c>
    </row>
    <row r="121" spans="1:5" ht="12.75">
      <c r="A121" s="35" t="s">
        <v>54</v>
      </c>
      <c r="E121" s="39" t="s">
        <v>55</v>
      </c>
    </row>
    <row r="122" spans="1:5" ht="12.75">
      <c r="A122" s="35" t="s">
        <v>56</v>
      </c>
      <c r="E122" s="40" t="s">
        <v>57</v>
      </c>
    </row>
    <row r="123" spans="1:5" ht="165.75">
      <c r="A123" t="s">
        <v>58</v>
      </c>
      <c r="E123" s="39" t="s">
        <v>520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